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D:\A Danilo Hernández 2015\Banco de Proyectos\"/>
    </mc:Choice>
  </mc:AlternateContent>
  <bookViews>
    <workbookView xWindow="-15" yWindow="-15" windowWidth="24060" windowHeight="5025" firstSheet="1" activeTab="1"/>
  </bookViews>
  <sheets>
    <sheet name="Hoja1" sheetId="1" r:id="rId1"/>
    <sheet name="BPID 2012-2015" sheetId="3" r:id="rId2"/>
    <sheet name="BPID Asignaciones Directas" sheetId="5" r:id="rId3"/>
    <sheet name="Hoja4" sheetId="4" r:id="rId4"/>
  </sheets>
  <definedNames>
    <definedName name="_xlnm._FilterDatabase" localSheetId="1" hidden="1">'BPID 2012-2015'!$A$8:$KF$928</definedName>
    <definedName name="_xlnm._FilterDatabase" localSheetId="2" hidden="1">'BPID Asignaciones Directas'!$A$8:$AC$8</definedName>
    <definedName name="_xlnm._FilterDatabase" localSheetId="0" hidden="1">Hoja1!$A$8:$JW$796</definedName>
  </definedNames>
  <calcPr calcId="162913"/>
</workbook>
</file>

<file path=xl/calcChain.xml><?xml version="1.0" encoding="utf-8"?>
<calcChain xmlns="http://schemas.openxmlformats.org/spreadsheetml/2006/main">
  <c r="S928" i="3" l="1"/>
  <c r="S927" i="3"/>
  <c r="S926" i="3"/>
  <c r="S925" i="3"/>
  <c r="S924" i="3"/>
  <c r="S923" i="3"/>
  <c r="S922" i="3"/>
  <c r="S921" i="3"/>
  <c r="S920" i="3"/>
  <c r="S919" i="3"/>
  <c r="S918" i="3"/>
  <c r="S917" i="3"/>
  <c r="S916" i="3"/>
  <c r="S915" i="3"/>
  <c r="S914" i="3"/>
  <c r="S913" i="3"/>
  <c r="S912" i="3"/>
  <c r="S911" i="3"/>
  <c r="S910" i="3"/>
  <c r="S909" i="3"/>
  <c r="S908" i="3"/>
  <c r="S907" i="3"/>
  <c r="S906" i="3"/>
  <c r="S905" i="3"/>
  <c r="S904" i="3"/>
  <c r="S903" i="3"/>
  <c r="S902" i="3"/>
  <c r="S901" i="3"/>
  <c r="S900" i="3"/>
  <c r="S899" i="3"/>
  <c r="S898" i="3"/>
  <c r="S897" i="3"/>
  <c r="S896" i="3"/>
  <c r="S895" i="3"/>
  <c r="S894" i="3"/>
  <c r="S893" i="3"/>
  <c r="S892" i="3"/>
  <c r="S891" i="3"/>
  <c r="S890" i="3"/>
  <c r="S889" i="3"/>
  <c r="S888" i="3"/>
  <c r="S887" i="3"/>
  <c r="S886" i="3"/>
  <c r="S885" i="3"/>
  <c r="S884" i="3"/>
  <c r="S883" i="3"/>
  <c r="S882" i="3"/>
  <c r="S881" i="3"/>
  <c r="S880" i="3"/>
  <c r="S879" i="3"/>
  <c r="S878" i="3"/>
  <c r="S877" i="3"/>
  <c r="S876" i="3"/>
  <c r="S875" i="3"/>
  <c r="S874" i="3"/>
  <c r="S873" i="3"/>
  <c r="S872" i="3"/>
  <c r="S798" i="3"/>
  <c r="S799" i="3"/>
  <c r="S800" i="3"/>
  <c r="S801" i="3"/>
  <c r="S802" i="3"/>
  <c r="S803" i="3"/>
  <c r="S804" i="3"/>
  <c r="S805" i="3"/>
  <c r="S806" i="3"/>
  <c r="S807" i="3"/>
  <c r="S808" i="3"/>
  <c r="S809" i="3"/>
  <c r="S810" i="3"/>
  <c r="S811" i="3"/>
  <c r="S812" i="3"/>
  <c r="S813" i="3"/>
  <c r="S814" i="3"/>
  <c r="S815" i="3"/>
  <c r="S816" i="3"/>
  <c r="S817" i="3"/>
  <c r="S818" i="3"/>
  <c r="S819" i="3"/>
  <c r="S820" i="3"/>
  <c r="S821" i="3"/>
  <c r="S822" i="3"/>
  <c r="S823" i="3"/>
  <c r="S824" i="3"/>
  <c r="S825"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S837" i="3" s="1"/>
  <c r="L838" i="3"/>
  <c r="S838" i="3" s="1"/>
  <c r="L839" i="3"/>
  <c r="S839" i="3" s="1"/>
  <c r="L840" i="3"/>
  <c r="S840" i="3" s="1"/>
  <c r="L841" i="3"/>
  <c r="L842" i="3"/>
  <c r="L843" i="3"/>
  <c r="L844" i="3"/>
  <c r="L845" i="3"/>
  <c r="L846" i="3"/>
  <c r="S846" i="3" s="1"/>
  <c r="L847" i="3"/>
  <c r="S847" i="3" s="1"/>
  <c r="L848" i="3"/>
  <c r="S848" i="3" s="1"/>
  <c r="L849" i="3"/>
  <c r="L850" i="3"/>
  <c r="L851" i="3"/>
  <c r="L852" i="3"/>
  <c r="L853" i="3"/>
  <c r="L854" i="3"/>
  <c r="L855" i="3"/>
  <c r="L856" i="3"/>
  <c r="S856" i="3" s="1"/>
  <c r="L857" i="3"/>
  <c r="S857" i="3" s="1"/>
  <c r="L858" i="3"/>
  <c r="S858" i="3" s="1"/>
  <c r="L859" i="3"/>
  <c r="S859" i="3" s="1"/>
  <c r="L860" i="3"/>
  <c r="S860" i="3" s="1"/>
  <c r="L861" i="3"/>
  <c r="S861" i="3" s="1"/>
  <c r="L862" i="3"/>
  <c r="S862" i="3" s="1"/>
  <c r="L863" i="3"/>
  <c r="S863" i="3" s="1"/>
  <c r="L864" i="3"/>
  <c r="S864" i="3" s="1"/>
  <c r="L865" i="3"/>
  <c r="S865" i="3" s="1"/>
  <c r="L866" i="3"/>
  <c r="S866" i="3" s="1"/>
  <c r="L867" i="3"/>
  <c r="S867" i="3" s="1"/>
  <c r="L928" i="3"/>
  <c r="L927" i="3"/>
  <c r="L926" i="3"/>
  <c r="L925" i="3"/>
  <c r="L924" i="3"/>
  <c r="L923" i="3"/>
  <c r="L922" i="3"/>
  <c r="L921" i="3"/>
  <c r="L920" i="3"/>
  <c r="L919" i="3"/>
  <c r="L918" i="3"/>
  <c r="L917" i="3"/>
  <c r="L916" i="3"/>
  <c r="L915" i="3"/>
  <c r="L914" i="3"/>
  <c r="L913" i="3"/>
  <c r="L912" i="3"/>
  <c r="L911" i="3"/>
  <c r="L910" i="3"/>
  <c r="L909" i="3"/>
  <c r="L908" i="3"/>
  <c r="L907" i="3"/>
  <c r="L906" i="3"/>
  <c r="L905" i="3"/>
  <c r="L904" i="3"/>
  <c r="L903" i="3"/>
  <c r="L902" i="3"/>
  <c r="L901" i="3"/>
  <c r="L900" i="3"/>
  <c r="L899" i="3"/>
  <c r="L898" i="3"/>
  <c r="L897" i="3"/>
  <c r="L896" i="3"/>
  <c r="L895" i="3"/>
  <c r="L894" i="3"/>
  <c r="L893" i="3"/>
  <c r="L892" i="3"/>
  <c r="L891" i="3"/>
  <c r="L890" i="3"/>
  <c r="L889" i="3"/>
  <c r="L888" i="3"/>
  <c r="L887" i="3"/>
  <c r="L886" i="3"/>
  <c r="L885" i="3"/>
  <c r="L884" i="3"/>
  <c r="L883" i="3"/>
  <c r="L882" i="3"/>
  <c r="L881" i="3"/>
  <c r="L880" i="3"/>
  <c r="L879" i="3"/>
  <c r="L878" i="3"/>
  <c r="L877" i="3"/>
  <c r="L876" i="3"/>
  <c r="L875" i="3"/>
  <c r="L874" i="3"/>
  <c r="L873" i="3"/>
  <c r="L872" i="3"/>
  <c r="L871" i="3"/>
  <c r="L870" i="3"/>
  <c r="L869" i="3"/>
  <c r="L868" i="3"/>
  <c r="E928" i="3"/>
  <c r="E927" i="3"/>
  <c r="E926" i="3"/>
  <c r="E925" i="3"/>
  <c r="E924" i="3"/>
  <c r="E857" i="3"/>
  <c r="E856" i="3"/>
  <c r="E855" i="3"/>
  <c r="S855" i="3" s="1"/>
  <c r="E854" i="3"/>
  <c r="E853" i="3"/>
  <c r="E852" i="3"/>
  <c r="E851" i="3"/>
  <c r="E850" i="3"/>
  <c r="E849" i="3"/>
  <c r="S849" i="3" s="1"/>
  <c r="E848" i="3"/>
  <c r="E847" i="3"/>
  <c r="E846" i="3"/>
  <c r="E845" i="3"/>
  <c r="S845" i="3" s="1"/>
  <c r="E844" i="3"/>
  <c r="E843" i="3"/>
  <c r="S843" i="3" s="1"/>
  <c r="E842" i="3"/>
  <c r="E841" i="3"/>
  <c r="S841" i="3" s="1"/>
  <c r="E840" i="3"/>
  <c r="E838" i="3"/>
  <c r="E836" i="3"/>
  <c r="S836" i="3" s="1"/>
  <c r="E834" i="3"/>
  <c r="E831" i="3"/>
  <c r="E830" i="3"/>
  <c r="E829" i="3"/>
  <c r="E828" i="3"/>
  <c r="E827" i="3"/>
  <c r="E826" i="3"/>
  <c r="S826" i="3" s="1"/>
  <c r="E825" i="3"/>
  <c r="E818" i="3"/>
  <c r="E806" i="3"/>
  <c r="E805" i="3"/>
  <c r="E804" i="3"/>
  <c r="E803" i="3"/>
  <c r="E802" i="3"/>
  <c r="E801" i="3"/>
  <c r="E800" i="3"/>
  <c r="E799" i="3"/>
  <c r="S827" i="3"/>
  <c r="S828" i="3"/>
  <c r="S829" i="3"/>
  <c r="S830" i="3"/>
  <c r="S831" i="3"/>
  <c r="S832" i="3"/>
  <c r="S833" i="3"/>
  <c r="S834" i="3"/>
  <c r="S835" i="3"/>
  <c r="S844" i="3"/>
  <c r="S851" i="3"/>
  <c r="S852" i="3"/>
  <c r="S853" i="3"/>
  <c r="S842" i="3" l="1"/>
  <c r="S850" i="3"/>
  <c r="N914" i="3"/>
  <c r="N871" i="3"/>
  <c r="N870" i="3"/>
  <c r="M854" i="3"/>
  <c r="E835" i="3" l="1"/>
  <c r="E833" i="3"/>
  <c r="E832" i="3"/>
  <c r="E839" i="3"/>
  <c r="E837" i="3"/>
  <c r="E868" i="3"/>
  <c r="S868" i="3" s="1"/>
  <c r="E867" i="3"/>
  <c r="E866" i="3"/>
  <c r="E865" i="3"/>
  <c r="E864" i="3"/>
  <c r="E863" i="3"/>
  <c r="E862" i="3"/>
  <c r="E861" i="3"/>
  <c r="E860" i="3"/>
  <c r="E859" i="3"/>
  <c r="E858" i="3"/>
  <c r="S85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S871" i="3" s="1"/>
  <c r="E870" i="3"/>
  <c r="S870" i="3" s="1"/>
  <c r="E869" i="3" l="1"/>
  <c r="E824" i="3"/>
  <c r="E823" i="3"/>
  <c r="E822" i="3"/>
  <c r="E821" i="3"/>
  <c r="E820" i="3"/>
  <c r="E819" i="3"/>
  <c r="E817" i="3"/>
  <c r="E816" i="3"/>
  <c r="E815" i="3"/>
  <c r="E814" i="3"/>
  <c r="E813" i="3"/>
  <c r="E812" i="3"/>
  <c r="E811" i="3"/>
  <c r="E810" i="3"/>
  <c r="E809" i="3"/>
  <c r="E808" i="3"/>
  <c r="E807" i="3"/>
  <c r="E798" i="3" l="1"/>
  <c r="K12" i="5" l="1"/>
  <c r="E10" i="5"/>
  <c r="E9" i="5"/>
  <c r="K491" i="3"/>
  <c r="E491" i="3" s="1"/>
  <c r="G149" i="3"/>
  <c r="E149" i="3" s="1"/>
  <c r="L726" i="3"/>
  <c r="L698" i="3"/>
  <c r="L488" i="3"/>
  <c r="L440" i="3"/>
  <c r="L437" i="3"/>
  <c r="L382" i="3"/>
  <c r="L319" i="3"/>
  <c r="L203" i="3"/>
  <c r="L194" i="3"/>
  <c r="L151" i="3"/>
  <c r="E113" i="3"/>
  <c r="N24" i="3"/>
  <c r="L24" i="3" s="1"/>
  <c r="N14" i="3"/>
  <c r="L14" i="3" s="1"/>
  <c r="L797" i="3"/>
  <c r="L796" i="3"/>
  <c r="L795" i="3"/>
  <c r="L794" i="3"/>
  <c r="L793" i="3"/>
  <c r="L792" i="3"/>
  <c r="L791" i="3"/>
  <c r="L790" i="3"/>
  <c r="L789" i="3"/>
  <c r="L788" i="3"/>
  <c r="L787" i="3"/>
  <c r="L786" i="3"/>
  <c r="L785" i="3"/>
  <c r="L784" i="3"/>
  <c r="L783" i="3"/>
  <c r="L782" i="3"/>
  <c r="L781" i="3"/>
  <c r="L780" i="3"/>
  <c r="L779" i="3"/>
  <c r="L778" i="3"/>
  <c r="L777" i="3"/>
  <c r="L776" i="3"/>
  <c r="L775" i="3"/>
  <c r="L774" i="3"/>
  <c r="L773" i="3"/>
  <c r="L772" i="3"/>
  <c r="L771" i="3"/>
  <c r="L770" i="3"/>
  <c r="L769" i="3"/>
  <c r="L768" i="3"/>
  <c r="L767" i="3"/>
  <c r="L766" i="3"/>
  <c r="L765" i="3"/>
  <c r="L764" i="3"/>
  <c r="L763" i="3"/>
  <c r="L762" i="3"/>
  <c r="L761" i="3"/>
  <c r="L760" i="3"/>
  <c r="L759" i="3"/>
  <c r="L758" i="3"/>
  <c r="L757" i="3"/>
  <c r="L756" i="3"/>
  <c r="L755" i="3"/>
  <c r="L754" i="3"/>
  <c r="L753" i="3"/>
  <c r="L752" i="3"/>
  <c r="L751" i="3"/>
  <c r="L750" i="3"/>
  <c r="L749" i="3"/>
  <c r="L748" i="3"/>
  <c r="L747" i="3"/>
  <c r="L746" i="3"/>
  <c r="L745" i="3"/>
  <c r="L744" i="3"/>
  <c r="L743" i="3"/>
  <c r="L742" i="3"/>
  <c r="L741" i="3"/>
  <c r="L740" i="3"/>
  <c r="L739" i="3"/>
  <c r="L738" i="3"/>
  <c r="L737" i="3"/>
  <c r="L736" i="3"/>
  <c r="L735" i="3"/>
  <c r="L734" i="3"/>
  <c r="L733" i="3"/>
  <c r="L732" i="3"/>
  <c r="L731" i="3"/>
  <c r="L730" i="3"/>
  <c r="L729" i="3"/>
  <c r="L728" i="3"/>
  <c r="L727" i="3"/>
  <c r="L725" i="3"/>
  <c r="L724" i="3"/>
  <c r="L723" i="3"/>
  <c r="L722" i="3"/>
  <c r="L721" i="3"/>
  <c r="L720" i="3"/>
  <c r="L719" i="3"/>
  <c r="L718" i="3"/>
  <c r="L717" i="3"/>
  <c r="L716" i="3"/>
  <c r="L715" i="3"/>
  <c r="L714" i="3"/>
  <c r="L713" i="3"/>
  <c r="L712" i="3"/>
  <c r="L711" i="3"/>
  <c r="L710" i="3"/>
  <c r="L709" i="3"/>
  <c r="L708" i="3"/>
  <c r="L707" i="3"/>
  <c r="L706" i="3"/>
  <c r="L705" i="3"/>
  <c r="L704" i="3"/>
  <c r="L703" i="3"/>
  <c r="L702" i="3"/>
  <c r="L701" i="3"/>
  <c r="L700" i="3"/>
  <c r="L699" i="3"/>
  <c r="L697" i="3"/>
  <c r="L696" i="3"/>
  <c r="L695" i="3"/>
  <c r="L694" i="3"/>
  <c r="L693" i="3"/>
  <c r="L692" i="3"/>
  <c r="L691" i="3"/>
  <c r="L690" i="3"/>
  <c r="L689" i="3"/>
  <c r="L688" i="3"/>
  <c r="L687" i="3"/>
  <c r="L686" i="3"/>
  <c r="L685" i="3"/>
  <c r="L684" i="3"/>
  <c r="L683" i="3"/>
  <c r="L682" i="3"/>
  <c r="L681" i="3"/>
  <c r="L680" i="3"/>
  <c r="L679" i="3"/>
  <c r="L678" i="3"/>
  <c r="L677" i="3"/>
  <c r="L676" i="3"/>
  <c r="L675" i="3"/>
  <c r="L674" i="3"/>
  <c r="L673" i="3"/>
  <c r="L672" i="3"/>
  <c r="L671" i="3"/>
  <c r="L670" i="3"/>
  <c r="L669" i="3"/>
  <c r="L668" i="3"/>
  <c r="L667" i="3"/>
  <c r="L666" i="3"/>
  <c r="L665" i="3"/>
  <c r="L664" i="3"/>
  <c r="L663" i="3"/>
  <c r="L662" i="3"/>
  <c r="L661" i="3"/>
  <c r="L660" i="3"/>
  <c r="L659" i="3"/>
  <c r="L658" i="3"/>
  <c r="L657" i="3"/>
  <c r="L656" i="3"/>
  <c r="L655" i="3"/>
  <c r="L654" i="3"/>
  <c r="L653" i="3"/>
  <c r="L652" i="3"/>
  <c r="L651" i="3"/>
  <c r="L650" i="3"/>
  <c r="L649" i="3"/>
  <c r="L648" i="3"/>
  <c r="L647" i="3"/>
  <c r="L646" i="3"/>
  <c r="L645" i="3"/>
  <c r="L644" i="3"/>
  <c r="L643" i="3"/>
  <c r="L642" i="3"/>
  <c r="L641" i="3"/>
  <c r="L640" i="3"/>
  <c r="L639" i="3"/>
  <c r="L638" i="3"/>
  <c r="L637" i="3"/>
  <c r="L636" i="3"/>
  <c r="L635" i="3"/>
  <c r="L634" i="3"/>
  <c r="L633" i="3"/>
  <c r="L632" i="3"/>
  <c r="L631" i="3"/>
  <c r="L630" i="3"/>
  <c r="L629" i="3"/>
  <c r="L628" i="3"/>
  <c r="L627" i="3"/>
  <c r="L626" i="3"/>
  <c r="L625" i="3"/>
  <c r="L624" i="3"/>
  <c r="L623" i="3"/>
  <c r="L622" i="3"/>
  <c r="L621" i="3"/>
  <c r="L620" i="3"/>
  <c r="L619" i="3"/>
  <c r="L618" i="3"/>
  <c r="L617" i="3"/>
  <c r="L616" i="3"/>
  <c r="L615" i="3"/>
  <c r="L614" i="3"/>
  <c r="L613" i="3"/>
  <c r="L612" i="3"/>
  <c r="L611" i="3"/>
  <c r="L610" i="3"/>
  <c r="L609" i="3"/>
  <c r="L608" i="3"/>
  <c r="L607" i="3"/>
  <c r="L606" i="3"/>
  <c r="L605" i="3"/>
  <c r="L604" i="3"/>
  <c r="L603" i="3"/>
  <c r="L602" i="3"/>
  <c r="L601" i="3"/>
  <c r="L600" i="3"/>
  <c r="L599" i="3"/>
  <c r="L598" i="3"/>
  <c r="L597" i="3"/>
  <c r="L596" i="3"/>
  <c r="L595" i="3"/>
  <c r="L594" i="3"/>
  <c r="L593" i="3"/>
  <c r="L592" i="3"/>
  <c r="L591" i="3"/>
  <c r="L590" i="3"/>
  <c r="L589" i="3"/>
  <c r="L588" i="3"/>
  <c r="L587" i="3"/>
  <c r="L586" i="3"/>
  <c r="L585" i="3"/>
  <c r="L584" i="3"/>
  <c r="L583" i="3"/>
  <c r="L582" i="3"/>
  <c r="L581" i="3"/>
  <c r="L580" i="3"/>
  <c r="L579" i="3"/>
  <c r="L578" i="3"/>
  <c r="L577" i="3"/>
  <c r="L576" i="3"/>
  <c r="L575" i="3"/>
  <c r="L574" i="3"/>
  <c r="L573" i="3"/>
  <c r="L572" i="3"/>
  <c r="L571" i="3"/>
  <c r="L570" i="3"/>
  <c r="L569" i="3"/>
  <c r="L568" i="3"/>
  <c r="L567" i="3"/>
  <c r="L566" i="3"/>
  <c r="L565" i="3"/>
  <c r="L564" i="3"/>
  <c r="L563" i="3"/>
  <c r="L561" i="3"/>
  <c r="L560" i="3"/>
  <c r="L559" i="3"/>
  <c r="L558" i="3"/>
  <c r="L557" i="3"/>
  <c r="L556" i="3"/>
  <c r="L555" i="3"/>
  <c r="L554" i="3"/>
  <c r="L553" i="3"/>
  <c r="L552" i="3"/>
  <c r="L551" i="3"/>
  <c r="L550" i="3"/>
  <c r="L549" i="3"/>
  <c r="L548" i="3"/>
  <c r="L547" i="3"/>
  <c r="L546" i="3"/>
  <c r="L545" i="3"/>
  <c r="L544" i="3"/>
  <c r="L543" i="3"/>
  <c r="L542" i="3"/>
  <c r="L540" i="3"/>
  <c r="L539" i="3"/>
  <c r="L538" i="3"/>
  <c r="L537" i="3"/>
  <c r="L536" i="3"/>
  <c r="L535" i="3"/>
  <c r="L534" i="3"/>
  <c r="L533" i="3"/>
  <c r="L532" i="3"/>
  <c r="L531" i="3"/>
  <c r="L530" i="3"/>
  <c r="L529" i="3"/>
  <c r="L528" i="3"/>
  <c r="L527" i="3"/>
  <c r="L526" i="3"/>
  <c r="L525" i="3"/>
  <c r="L524" i="3"/>
  <c r="L523" i="3"/>
  <c r="L522" i="3"/>
  <c r="L521" i="3"/>
  <c r="L520" i="3"/>
  <c r="L519" i="3"/>
  <c r="L518" i="3"/>
  <c r="L517" i="3"/>
  <c r="L516" i="3"/>
  <c r="L515" i="3"/>
  <c r="L514" i="3"/>
  <c r="L513" i="3"/>
  <c r="L512" i="3"/>
  <c r="L511" i="3"/>
  <c r="L510" i="3"/>
  <c r="L509" i="3"/>
  <c r="L508" i="3"/>
  <c r="L507" i="3"/>
  <c r="L506" i="3"/>
  <c r="L505" i="3"/>
  <c r="L504" i="3"/>
  <c r="L503" i="3"/>
  <c r="L502" i="3"/>
  <c r="L501" i="3"/>
  <c r="L500" i="3"/>
  <c r="L499" i="3"/>
  <c r="L498" i="3"/>
  <c r="L497" i="3"/>
  <c r="L496" i="3"/>
  <c r="L495" i="3"/>
  <c r="L494" i="3"/>
  <c r="L493" i="3"/>
  <c r="L492" i="3"/>
  <c r="L491" i="3"/>
  <c r="L490" i="3"/>
  <c r="L489" i="3"/>
  <c r="L487" i="3"/>
  <c r="L486" i="3"/>
  <c r="L485" i="3"/>
  <c r="L484" i="3"/>
  <c r="L483" i="3"/>
  <c r="L482" i="3"/>
  <c r="L481" i="3"/>
  <c r="L480" i="3"/>
  <c r="L479" i="3"/>
  <c r="L478" i="3"/>
  <c r="L477" i="3"/>
  <c r="L476" i="3"/>
  <c r="L475" i="3"/>
  <c r="L474" i="3"/>
  <c r="L473" i="3"/>
  <c r="L472" i="3"/>
  <c r="L471" i="3"/>
  <c r="L470" i="3"/>
  <c r="L469" i="3"/>
  <c r="L468" i="3"/>
  <c r="L467" i="3"/>
  <c r="L466" i="3"/>
  <c r="L465" i="3"/>
  <c r="L464" i="3"/>
  <c r="L463" i="3"/>
  <c r="L462" i="3"/>
  <c r="L461" i="3"/>
  <c r="L460" i="3"/>
  <c r="L459" i="3"/>
  <c r="L458" i="3"/>
  <c r="L457" i="3"/>
  <c r="L456" i="3"/>
  <c r="L455" i="3"/>
  <c r="L454" i="3"/>
  <c r="L453" i="3"/>
  <c r="L452" i="3"/>
  <c r="L451" i="3"/>
  <c r="L450" i="3"/>
  <c r="L449" i="3"/>
  <c r="L448" i="3"/>
  <c r="L447" i="3"/>
  <c r="L446" i="3"/>
  <c r="L445" i="3"/>
  <c r="L444" i="3"/>
  <c r="L443" i="3"/>
  <c r="L442" i="3"/>
  <c r="L441" i="3"/>
  <c r="L439" i="3"/>
  <c r="L438" i="3"/>
  <c r="L436" i="3"/>
  <c r="L435" i="3"/>
  <c r="L434" i="3"/>
  <c r="L433" i="3"/>
  <c r="L432" i="3"/>
  <c r="L431" i="3"/>
  <c r="L430" i="3"/>
  <c r="L429" i="3"/>
  <c r="L428" i="3"/>
  <c r="L427" i="3"/>
  <c r="L426" i="3"/>
  <c r="L425" i="3"/>
  <c r="L424" i="3"/>
  <c r="L423" i="3"/>
  <c r="L422" i="3"/>
  <c r="L421" i="3"/>
  <c r="L420" i="3"/>
  <c r="L419" i="3"/>
  <c r="L418" i="3"/>
  <c r="L417" i="3"/>
  <c r="L416" i="3"/>
  <c r="L415" i="3"/>
  <c r="L414" i="3"/>
  <c r="L413" i="3"/>
  <c r="L412" i="3"/>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2" i="3"/>
  <c r="L201" i="3"/>
  <c r="L200" i="3"/>
  <c r="L199" i="3"/>
  <c r="L198" i="3"/>
  <c r="L197" i="3"/>
  <c r="L196" i="3"/>
  <c r="L195"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5" i="3"/>
  <c r="L23" i="3"/>
  <c r="L22" i="3"/>
  <c r="L21" i="3"/>
  <c r="L20" i="3"/>
  <c r="L19" i="3"/>
  <c r="L18" i="3"/>
  <c r="L17" i="3"/>
  <c r="L16" i="3"/>
  <c r="L15" i="3"/>
  <c r="L12" i="3"/>
  <c r="L11" i="3"/>
  <c r="L10" i="3"/>
  <c r="L9"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6" i="3"/>
  <c r="E155" i="3"/>
  <c r="E154" i="3"/>
  <c r="E153" i="3"/>
  <c r="E152" i="3"/>
  <c r="E151" i="3"/>
  <c r="E150"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2" i="3"/>
  <c r="E111" i="3"/>
  <c r="E110" i="3"/>
  <c r="E109" i="3"/>
  <c r="E108" i="3"/>
  <c r="E107" i="3"/>
  <c r="E106" i="3"/>
  <c r="E105" i="3"/>
  <c r="E104" i="3"/>
  <c r="E103" i="3"/>
  <c r="E102" i="3"/>
  <c r="E101" i="3"/>
  <c r="E100" i="3"/>
  <c r="E99" i="3"/>
  <c r="E98" i="3"/>
  <c r="E97" i="3"/>
  <c r="E96" i="3"/>
  <c r="E95" i="3"/>
  <c r="E94" i="3"/>
  <c r="E93" i="3"/>
  <c r="E92" i="3"/>
  <c r="E91" i="3"/>
  <c r="E90" i="3"/>
  <c r="E88" i="3"/>
  <c r="E87" i="3"/>
  <c r="E86" i="3"/>
  <c r="E85" i="3"/>
  <c r="E84" i="3"/>
  <c r="E83" i="3"/>
  <c r="E82" i="3"/>
  <c r="E81" i="3"/>
  <c r="E80"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5" i="3"/>
  <c r="E24" i="3"/>
  <c r="E23" i="3"/>
  <c r="E22" i="3"/>
  <c r="E21" i="3"/>
  <c r="E20" i="3"/>
  <c r="E19" i="3"/>
  <c r="E18" i="3"/>
  <c r="E17" i="3"/>
  <c r="E16" i="3"/>
  <c r="E15" i="3"/>
  <c r="E14" i="3"/>
  <c r="E13" i="3"/>
  <c r="E12" i="3"/>
  <c r="E11" i="3"/>
  <c r="E10" i="3"/>
  <c r="E9" i="3"/>
  <c r="S287" i="3" l="1"/>
  <c r="S9" i="3"/>
  <c r="K416" i="3"/>
  <c r="E416" i="3" s="1"/>
  <c r="S416" i="3" s="1"/>
  <c r="S236" i="3"/>
  <c r="S45" i="3"/>
  <c r="S43" i="3"/>
  <c r="S41" i="3"/>
  <c r="S39" i="3"/>
  <c r="S37" i="3"/>
  <c r="S35" i="3"/>
  <c r="S33" i="3"/>
  <c r="S31" i="3"/>
  <c r="S29" i="3"/>
  <c r="S27" i="3"/>
  <c r="S25" i="3"/>
  <c r="S23" i="3"/>
  <c r="S19" i="3"/>
  <c r="S15" i="3"/>
  <c r="S11" i="3"/>
  <c r="S797" i="3"/>
  <c r="S794" i="3"/>
  <c r="S790" i="3"/>
  <c r="S789" i="3"/>
  <c r="S786" i="3"/>
  <c r="S785" i="3"/>
  <c r="S782" i="3"/>
  <c r="S774" i="3"/>
  <c r="S763" i="3"/>
  <c r="S762" i="3"/>
  <c r="S759" i="3"/>
  <c r="S758" i="3"/>
  <c r="S755" i="3"/>
  <c r="S754" i="3"/>
  <c r="S753" i="3"/>
  <c r="S750" i="3"/>
  <c r="S747" i="3"/>
  <c r="S746" i="3"/>
  <c r="S743" i="3"/>
  <c r="S742" i="3"/>
  <c r="S739" i="3"/>
  <c r="S738" i="3"/>
  <c r="S735" i="3"/>
  <c r="S734" i="3"/>
  <c r="S725" i="3"/>
  <c r="S724" i="3"/>
  <c r="S723" i="3"/>
  <c r="S721" i="3"/>
  <c r="S720" i="3"/>
  <c r="S719" i="3"/>
  <c r="S717" i="3"/>
  <c r="S715" i="3"/>
  <c r="S713" i="3"/>
  <c r="S712" i="3"/>
  <c r="S711" i="3"/>
  <c r="S709" i="3"/>
  <c r="S708" i="3"/>
  <c r="S707" i="3"/>
  <c r="S705" i="3"/>
  <c r="S704" i="3"/>
  <c r="S703" i="3"/>
  <c r="S701" i="3"/>
  <c r="S699" i="3"/>
  <c r="S697" i="3"/>
  <c r="S696" i="3"/>
  <c r="S695" i="3"/>
  <c r="S694" i="3"/>
  <c r="S692" i="3"/>
  <c r="S691" i="3"/>
  <c r="S689" i="3"/>
  <c r="S688" i="3"/>
  <c r="S687" i="3"/>
  <c r="S681" i="3"/>
  <c r="S679" i="3"/>
  <c r="S677" i="3"/>
  <c r="S673" i="3"/>
  <c r="S671" i="3"/>
  <c r="S665" i="3"/>
  <c r="S661" i="3"/>
  <c r="S660" i="3"/>
  <c r="S659" i="3"/>
  <c r="S657" i="3"/>
  <c r="S656" i="3"/>
  <c r="S655" i="3"/>
  <c r="S653" i="3"/>
  <c r="S652" i="3"/>
  <c r="S651" i="3"/>
  <c r="S649" i="3"/>
  <c r="S648" i="3"/>
  <c r="S647" i="3"/>
  <c r="S645" i="3"/>
  <c r="S644" i="3"/>
  <c r="S643" i="3"/>
  <c r="S642" i="3"/>
  <c r="S641" i="3"/>
  <c r="S639" i="3"/>
  <c r="S638" i="3"/>
  <c r="S637" i="3"/>
  <c r="S635" i="3"/>
  <c r="S634" i="3"/>
  <c r="S625" i="3"/>
  <c r="S623" i="3"/>
  <c r="S622" i="3"/>
  <c r="S621" i="3"/>
  <c r="S620" i="3"/>
  <c r="S619" i="3"/>
  <c r="S618" i="3"/>
  <c r="S617" i="3"/>
  <c r="S616" i="3"/>
  <c r="S615" i="3"/>
  <c r="S614" i="3"/>
  <c r="S613" i="3"/>
  <c r="S611" i="3"/>
  <c r="S610" i="3"/>
  <c r="S608" i="3"/>
  <c r="S606" i="3"/>
  <c r="S604" i="3"/>
  <c r="S603" i="3"/>
  <c r="S602" i="3"/>
  <c r="S601" i="3"/>
  <c r="S600" i="3"/>
  <c r="S599" i="3"/>
  <c r="S598" i="3"/>
  <c r="S596" i="3"/>
  <c r="S593" i="3"/>
  <c r="S591" i="3"/>
  <c r="S590" i="3"/>
  <c r="S589" i="3"/>
  <c r="S588" i="3"/>
  <c r="S587" i="3"/>
  <c r="S586" i="3"/>
  <c r="S585" i="3"/>
  <c r="S584" i="3"/>
  <c r="S583" i="3"/>
  <c r="S581" i="3"/>
  <c r="S578" i="3"/>
  <c r="S577" i="3"/>
  <c r="S576" i="3"/>
  <c r="S575" i="3"/>
  <c r="S572" i="3"/>
  <c r="S571" i="3"/>
  <c r="S568" i="3"/>
  <c r="S567" i="3"/>
  <c r="S564" i="3"/>
  <c r="S563" i="3"/>
  <c r="S559" i="3"/>
  <c r="S558" i="3"/>
  <c r="S556" i="3"/>
  <c r="S555" i="3"/>
  <c r="S554" i="3"/>
  <c r="S553" i="3"/>
  <c r="S552" i="3"/>
  <c r="S550" i="3"/>
  <c r="S549" i="3"/>
  <c r="S548" i="3"/>
  <c r="S547" i="3"/>
  <c r="S546" i="3"/>
  <c r="S545" i="3"/>
  <c r="S544" i="3"/>
  <c r="S543" i="3"/>
  <c r="S542" i="3"/>
  <c r="S539" i="3"/>
  <c r="S537" i="3"/>
  <c r="S535" i="3"/>
  <c r="S533" i="3"/>
  <c r="S525" i="3"/>
  <c r="S523" i="3"/>
  <c r="S517" i="3"/>
  <c r="S513" i="3"/>
  <c r="S511" i="3"/>
  <c r="S509" i="3"/>
  <c r="S507" i="3"/>
  <c r="S505" i="3"/>
  <c r="S501" i="3"/>
  <c r="S498" i="3"/>
  <c r="S496" i="3"/>
  <c r="S495" i="3"/>
  <c r="S494" i="3"/>
  <c r="S493" i="3"/>
  <c r="S490" i="3"/>
  <c r="S489" i="3"/>
  <c r="S488" i="3"/>
  <c r="S487" i="3"/>
  <c r="S486" i="3"/>
  <c r="S485" i="3"/>
  <c r="S484" i="3"/>
  <c r="S483" i="3"/>
  <c r="S482" i="3"/>
  <c r="S480" i="3"/>
  <c r="S479" i="3"/>
  <c r="S478" i="3"/>
  <c r="S476" i="3"/>
  <c r="S474" i="3"/>
  <c r="S473" i="3"/>
  <c r="S470" i="3"/>
  <c r="S467" i="3"/>
  <c r="S463" i="3"/>
  <c r="S459" i="3"/>
  <c r="S458" i="3"/>
  <c r="S457" i="3"/>
  <c r="S453" i="3"/>
  <c r="S450" i="3"/>
  <c r="S447" i="3"/>
  <c r="S443" i="3"/>
  <c r="S442" i="3"/>
  <c r="S441" i="3"/>
  <c r="S438" i="3"/>
  <c r="S435" i="3"/>
  <c r="S434" i="3"/>
  <c r="S432" i="3"/>
  <c r="S431" i="3"/>
  <c r="S430" i="3"/>
  <c r="S427" i="3"/>
  <c r="S426" i="3"/>
  <c r="S424" i="3"/>
  <c r="S419" i="3"/>
  <c r="S418" i="3"/>
  <c r="S411" i="3"/>
  <c r="S410" i="3"/>
  <c r="S409" i="3"/>
  <c r="S407" i="3"/>
  <c r="S406" i="3"/>
  <c r="S405" i="3"/>
  <c r="S404" i="3"/>
  <c r="S403" i="3"/>
  <c r="S401" i="3"/>
  <c r="S400" i="3"/>
  <c r="S398" i="3"/>
  <c r="S393" i="3"/>
  <c r="S392" i="3"/>
  <c r="S391" i="3"/>
  <c r="S390" i="3"/>
  <c r="S389" i="3"/>
  <c r="S388" i="3"/>
  <c r="S387" i="3"/>
  <c r="S383" i="3"/>
  <c r="S379" i="3"/>
  <c r="S378" i="3"/>
  <c r="S377" i="3"/>
  <c r="S375" i="3"/>
  <c r="S374" i="3"/>
  <c r="S372" i="3"/>
  <c r="S370" i="3"/>
  <c r="S366" i="3"/>
  <c r="S362" i="3"/>
  <c r="S361" i="3"/>
  <c r="S359" i="3"/>
  <c r="S358" i="3"/>
  <c r="S357" i="3"/>
  <c r="S354" i="3"/>
  <c r="S353" i="3"/>
  <c r="S352" i="3"/>
  <c r="S350" i="3"/>
  <c r="S349" i="3"/>
  <c r="S348" i="3"/>
  <c r="S344" i="3"/>
  <c r="S341" i="3"/>
  <c r="S340" i="3"/>
  <c r="S338" i="3"/>
  <c r="S336" i="3"/>
  <c r="S330" i="3"/>
  <c r="S328" i="3"/>
  <c r="S326" i="3"/>
  <c r="S324" i="3"/>
  <c r="S322" i="3"/>
  <c r="S308" i="3"/>
  <c r="S307" i="3"/>
  <c r="S306" i="3"/>
  <c r="S305" i="3"/>
  <c r="S299" i="3"/>
  <c r="S298" i="3"/>
  <c r="S296" i="3"/>
  <c r="S295" i="3"/>
  <c r="S293" i="3"/>
  <c r="S292" i="3"/>
  <c r="S290" i="3"/>
  <c r="S289" i="3"/>
  <c r="S283" i="3"/>
  <c r="S279" i="3"/>
  <c r="S277" i="3"/>
  <c r="S274" i="3"/>
  <c r="S272" i="3"/>
  <c r="S268" i="3"/>
  <c r="S267" i="3"/>
  <c r="S263" i="3"/>
  <c r="S262" i="3"/>
  <c r="S261" i="3"/>
  <c r="S256" i="3"/>
  <c r="S255" i="3"/>
  <c r="S254" i="3"/>
  <c r="S253" i="3"/>
  <c r="S252" i="3"/>
  <c r="S251" i="3"/>
  <c r="S247" i="3"/>
  <c r="S243" i="3"/>
  <c r="S241" i="3"/>
  <c r="S232" i="3"/>
  <c r="S228" i="3"/>
  <c r="S224" i="3"/>
  <c r="S220" i="3"/>
  <c r="S216" i="3"/>
  <c r="S212" i="3"/>
  <c r="S208" i="3"/>
  <c r="S204" i="3"/>
  <c r="S200" i="3"/>
  <c r="S196" i="3"/>
  <c r="S192" i="3"/>
  <c r="S188" i="3"/>
  <c r="S184" i="3"/>
  <c r="S180" i="3"/>
  <c r="S176" i="3"/>
  <c r="S172" i="3"/>
  <c r="S168" i="3"/>
  <c r="S164" i="3"/>
  <c r="S160" i="3"/>
  <c r="S156" i="3"/>
  <c r="S154" i="3"/>
  <c r="S152" i="3"/>
  <c r="S150" i="3"/>
  <c r="S123" i="3"/>
  <c r="S121" i="3"/>
  <c r="S119" i="3"/>
  <c r="S117" i="3"/>
  <c r="S115" i="3"/>
  <c r="S113" i="3"/>
  <c r="S111" i="3"/>
  <c r="S109" i="3"/>
  <c r="S107" i="3"/>
  <c r="S105" i="3"/>
  <c r="S103" i="3"/>
  <c r="S101" i="3"/>
  <c r="S99" i="3"/>
  <c r="S97" i="3"/>
  <c r="S95" i="3"/>
  <c r="S93" i="3"/>
  <c r="S91" i="3"/>
  <c r="S89" i="3"/>
  <c r="S87" i="3"/>
  <c r="S85" i="3"/>
  <c r="S83" i="3"/>
  <c r="S81" i="3"/>
  <c r="T208" i="3"/>
  <c r="E260" i="3" l="1"/>
  <c r="S260" i="3" s="1"/>
  <c r="S775" i="3"/>
  <c r="S302" i="3"/>
  <c r="S417" i="3"/>
  <c r="S425" i="3"/>
  <c r="S433" i="3"/>
  <c r="S342" i="3"/>
  <c r="S376" i="3"/>
  <c r="S413" i="3"/>
  <c r="S454" i="3"/>
  <c r="S672" i="3"/>
  <c r="S731" i="3"/>
  <c r="S360" i="3"/>
  <c r="S365" i="3"/>
  <c r="S382" i="3"/>
  <c r="S386" i="3"/>
  <c r="S420" i="3"/>
  <c r="S440" i="3"/>
  <c r="S700" i="3"/>
  <c r="S787" i="3"/>
  <c r="S781" i="3"/>
  <c r="S751" i="3"/>
  <c r="S730" i="3"/>
  <c r="S716" i="3"/>
  <c r="S669" i="3"/>
  <c r="S668" i="3"/>
  <c r="S667" i="3"/>
  <c r="S664" i="3"/>
  <c r="S47" i="3"/>
  <c r="S51" i="3"/>
  <c r="S55" i="3"/>
  <c r="S59" i="3"/>
  <c r="S63" i="3"/>
  <c r="S67" i="3"/>
  <c r="S71" i="3"/>
  <c r="S75" i="3"/>
  <c r="S128" i="3"/>
  <c r="S132" i="3"/>
  <c r="S136" i="3"/>
  <c r="S140" i="3"/>
  <c r="S144" i="3"/>
  <c r="S148" i="3"/>
  <c r="S312" i="3"/>
  <c r="S316" i="3"/>
  <c r="S320" i="3"/>
  <c r="S356" i="3"/>
  <c r="S394" i="3"/>
  <c r="S402" i="3"/>
  <c r="S436" i="3"/>
  <c r="S646" i="3"/>
  <c r="S650" i="3"/>
  <c r="S654" i="3"/>
  <c r="S658" i="3"/>
  <c r="S662" i="3"/>
  <c r="S666" i="3"/>
  <c r="S674" i="3"/>
  <c r="S678" i="3"/>
  <c r="S682" i="3"/>
  <c r="S686" i="3"/>
  <c r="S690" i="3"/>
  <c r="S698" i="3"/>
  <c r="S702" i="3"/>
  <c r="S706" i="3"/>
  <c r="S710" i="3"/>
  <c r="S714" i="3"/>
  <c r="S718" i="3"/>
  <c r="S722" i="3"/>
  <c r="S726" i="3"/>
  <c r="S13" i="3"/>
  <c r="S17" i="3"/>
  <c r="S21" i="3"/>
  <c r="S415" i="3"/>
  <c r="S607" i="3"/>
  <c r="S605" i="3"/>
  <c r="S597" i="3"/>
  <c r="S594" i="3"/>
  <c r="S595" i="3"/>
  <c r="S592" i="3"/>
  <c r="S582" i="3"/>
  <c r="S580" i="3"/>
  <c r="S574" i="3"/>
  <c r="S573" i="3"/>
  <c r="S570" i="3"/>
  <c r="S569" i="3"/>
  <c r="S566" i="3"/>
  <c r="S565" i="3"/>
  <c r="S561" i="3"/>
  <c r="S560" i="3"/>
  <c r="S557" i="3"/>
  <c r="S551" i="3"/>
  <c r="S531" i="3"/>
  <c r="S529" i="3"/>
  <c r="S521" i="3"/>
  <c r="S519" i="3"/>
  <c r="S515" i="3"/>
  <c r="S503" i="3"/>
  <c r="S497" i="3"/>
  <c r="S492" i="3"/>
  <c r="S491" i="3"/>
  <c r="S481" i="3"/>
  <c r="S477" i="3"/>
  <c r="S475" i="3"/>
  <c r="S472" i="3"/>
  <c r="S471" i="3"/>
  <c r="S469" i="3"/>
  <c r="S468" i="3"/>
  <c r="S466" i="3"/>
  <c r="S465" i="3"/>
  <c r="S464" i="3"/>
  <c r="S462" i="3"/>
  <c r="S461" i="3"/>
  <c r="S460" i="3"/>
  <c r="S456" i="3"/>
  <c r="S455" i="3"/>
  <c r="S452" i="3"/>
  <c r="S451" i="3"/>
  <c r="S449" i="3"/>
  <c r="S448" i="3"/>
  <c r="S446" i="3"/>
  <c r="S445" i="3"/>
  <c r="S444" i="3"/>
  <c r="S439" i="3"/>
  <c r="S437" i="3"/>
  <c r="S429" i="3"/>
  <c r="S428" i="3"/>
  <c r="S423" i="3"/>
  <c r="S421" i="3"/>
  <c r="S414" i="3"/>
  <c r="S49" i="3"/>
  <c r="S53" i="3"/>
  <c r="S57" i="3"/>
  <c r="S61" i="3"/>
  <c r="S65" i="3"/>
  <c r="S69" i="3"/>
  <c r="S73" i="3"/>
  <c r="S77" i="3"/>
  <c r="S126" i="3"/>
  <c r="S130" i="3"/>
  <c r="S134" i="3"/>
  <c r="S138" i="3"/>
  <c r="S142" i="3"/>
  <c r="S146" i="3"/>
  <c r="S265" i="3"/>
  <c r="S579" i="3"/>
  <c r="S640" i="3"/>
  <c r="S46" i="3"/>
  <c r="S50" i="3"/>
  <c r="S54" i="3"/>
  <c r="S58" i="3"/>
  <c r="S62" i="3"/>
  <c r="S66" i="3"/>
  <c r="S70" i="3"/>
  <c r="S74" i="3"/>
  <c r="S78" i="3"/>
  <c r="S127" i="3"/>
  <c r="S131" i="3"/>
  <c r="S135" i="3"/>
  <c r="S139" i="3"/>
  <c r="S143" i="3"/>
  <c r="S147" i="3"/>
  <c r="S48" i="3"/>
  <c r="S52" i="3"/>
  <c r="S56" i="3"/>
  <c r="S60" i="3"/>
  <c r="S64" i="3"/>
  <c r="S68" i="3"/>
  <c r="S72" i="3"/>
  <c r="S76" i="3"/>
  <c r="S125" i="3"/>
  <c r="S129" i="3"/>
  <c r="S133" i="3"/>
  <c r="S137" i="3"/>
  <c r="S141" i="3"/>
  <c r="S145" i="3"/>
  <c r="S159" i="3"/>
  <c r="S163" i="3"/>
  <c r="S167" i="3"/>
  <c r="S171" i="3"/>
  <c r="S175" i="3"/>
  <c r="S179" i="3"/>
  <c r="S183" i="3"/>
  <c r="S187" i="3"/>
  <c r="S191" i="3"/>
  <c r="S195" i="3"/>
  <c r="S199" i="3"/>
  <c r="S203" i="3"/>
  <c r="S207" i="3"/>
  <c r="S211" i="3"/>
  <c r="S215" i="3"/>
  <c r="S219" i="3"/>
  <c r="S223" i="3"/>
  <c r="S227" i="3"/>
  <c r="S231" i="3"/>
  <c r="S235" i="3"/>
  <c r="S259" i="3"/>
  <c r="S300" i="3"/>
  <c r="S266" i="3"/>
  <c r="S732" i="3"/>
  <c r="S736" i="3"/>
  <c r="S740" i="3"/>
  <c r="S744" i="3"/>
  <c r="S748" i="3"/>
  <c r="S752" i="3"/>
  <c r="S756" i="3"/>
  <c r="S760" i="3"/>
  <c r="S764" i="3"/>
  <c r="S772" i="3"/>
  <c r="S776" i="3"/>
  <c r="S783" i="3"/>
  <c r="S791" i="3"/>
  <c r="S795" i="3"/>
  <c r="S161" i="3"/>
  <c r="S165" i="3"/>
  <c r="S169" i="3"/>
  <c r="S173" i="3"/>
  <c r="S177" i="3"/>
  <c r="S181" i="3"/>
  <c r="S185" i="3"/>
  <c r="S189" i="3"/>
  <c r="S193" i="3"/>
  <c r="S197" i="3"/>
  <c r="S201" i="3"/>
  <c r="S205" i="3"/>
  <c r="S209" i="3"/>
  <c r="S213" i="3"/>
  <c r="S217" i="3"/>
  <c r="S221" i="3"/>
  <c r="S225" i="3"/>
  <c r="S229" i="3"/>
  <c r="S233" i="3"/>
  <c r="S245" i="3"/>
  <c r="S249" i="3"/>
  <c r="S257" i="3"/>
  <c r="S294" i="3"/>
  <c r="S310" i="3"/>
  <c r="S314" i="3"/>
  <c r="S318" i="3"/>
  <c r="S346" i="3"/>
  <c r="S367" i="3"/>
  <c r="S380" i="3"/>
  <c r="S408" i="3"/>
  <c r="S158" i="3"/>
  <c r="S162" i="3"/>
  <c r="S166" i="3"/>
  <c r="S170" i="3"/>
  <c r="S174" i="3"/>
  <c r="S178" i="3"/>
  <c r="S182" i="3"/>
  <c r="S186" i="3"/>
  <c r="S190" i="3"/>
  <c r="S194" i="3"/>
  <c r="S198" i="3"/>
  <c r="S202" i="3"/>
  <c r="S206" i="3"/>
  <c r="S210" i="3"/>
  <c r="S214" i="3"/>
  <c r="S218" i="3"/>
  <c r="S222" i="3"/>
  <c r="S226" i="3"/>
  <c r="S230" i="3"/>
  <c r="S234" i="3"/>
  <c r="S258" i="3"/>
  <c r="S303" i="3"/>
  <c r="S363" i="3"/>
  <c r="S368" i="3"/>
  <c r="S381" i="3"/>
  <c r="S397" i="3"/>
  <c r="S729" i="3"/>
  <c r="S733" i="3"/>
  <c r="S737" i="3"/>
  <c r="S741" i="3"/>
  <c r="S745" i="3"/>
  <c r="S749" i="3"/>
  <c r="S757" i="3"/>
  <c r="S761" i="3"/>
  <c r="S773" i="3"/>
  <c r="S779" i="3"/>
  <c r="S784" i="3"/>
  <c r="S788" i="3"/>
  <c r="S792" i="3"/>
  <c r="S796" i="3"/>
  <c r="S80" i="3"/>
  <c r="S84" i="3"/>
  <c r="S88" i="3"/>
  <c r="S92" i="3"/>
  <c r="S96" i="3"/>
  <c r="S100" i="3"/>
  <c r="S104" i="3"/>
  <c r="S108" i="3"/>
  <c r="S112" i="3"/>
  <c r="S116" i="3"/>
  <c r="S120" i="3"/>
  <c r="S153" i="3"/>
  <c r="S242" i="3"/>
  <c r="S246" i="3"/>
  <c r="S250" i="3"/>
  <c r="S270" i="3"/>
  <c r="S284" i="3"/>
  <c r="S297" i="3"/>
  <c r="S309" i="3"/>
  <c r="S313" i="3"/>
  <c r="S317" i="3"/>
  <c r="S325" i="3"/>
  <c r="S329" i="3"/>
  <c r="S333" i="3"/>
  <c r="S337" i="3"/>
  <c r="S345" i="3"/>
  <c r="S371" i="3"/>
  <c r="S399" i="3"/>
  <c r="S500" i="3"/>
  <c r="S504" i="3"/>
  <c r="S508" i="3"/>
  <c r="S512" i="3"/>
  <c r="S516" i="3"/>
  <c r="S520" i="3"/>
  <c r="S524" i="3"/>
  <c r="S528" i="3"/>
  <c r="S532" i="3"/>
  <c r="S536" i="3"/>
  <c r="S540" i="3"/>
  <c r="S10" i="3"/>
  <c r="S14" i="3"/>
  <c r="S18" i="3"/>
  <c r="S22" i="3"/>
  <c r="S271" i="3"/>
  <c r="S82" i="3"/>
  <c r="S86" i="3"/>
  <c r="S90" i="3"/>
  <c r="S94" i="3"/>
  <c r="S98" i="3"/>
  <c r="S102" i="3"/>
  <c r="S106" i="3"/>
  <c r="S110" i="3"/>
  <c r="S114" i="3"/>
  <c r="S118" i="3"/>
  <c r="S122" i="3"/>
  <c r="S151" i="3"/>
  <c r="S155" i="3"/>
  <c r="S240" i="3"/>
  <c r="S244" i="3"/>
  <c r="S248" i="3"/>
  <c r="S282" i="3"/>
  <c r="S311" i="3"/>
  <c r="S315" i="3"/>
  <c r="S319" i="3"/>
  <c r="S323" i="3"/>
  <c r="S327" i="3"/>
  <c r="S331" i="3"/>
  <c r="S335" i="3"/>
  <c r="S339" i="3"/>
  <c r="S347" i="3"/>
  <c r="S351" i="3"/>
  <c r="S355" i="3"/>
  <c r="S373" i="3"/>
  <c r="S502" i="3"/>
  <c r="S506" i="3"/>
  <c r="S510" i="3"/>
  <c r="S514" i="3"/>
  <c r="S518" i="3"/>
  <c r="S522" i="3"/>
  <c r="S526" i="3"/>
  <c r="S530" i="3"/>
  <c r="S534" i="3"/>
  <c r="S538" i="3"/>
  <c r="S12" i="3"/>
  <c r="S16" i="3"/>
  <c r="S20" i="3"/>
  <c r="S24" i="3"/>
  <c r="S396" i="3"/>
  <c r="S385" i="3"/>
  <c r="S384" i="3"/>
  <c r="S343" i="3"/>
  <c r="S304" i="3"/>
  <c r="S301" i="3"/>
  <c r="S288" i="3"/>
  <c r="S285" i="3"/>
  <c r="S276" i="3"/>
  <c r="S269" i="3"/>
  <c r="S264" i="3"/>
  <c r="S239" i="3"/>
  <c r="S238" i="3"/>
  <c r="S237" i="3"/>
  <c r="S28" i="3"/>
  <c r="S30" i="3"/>
  <c r="S32" i="3"/>
  <c r="S34" i="3"/>
  <c r="S36" i="3"/>
  <c r="S38" i="3"/>
  <c r="S40" i="3"/>
  <c r="S42" i="3"/>
  <c r="S44" i="3"/>
  <c r="H157" i="3"/>
  <c r="S149" i="3"/>
  <c r="G79" i="3"/>
  <c r="E79" i="3" l="1"/>
  <c r="S79" i="3" s="1"/>
  <c r="E157" i="3"/>
  <c r="S157" i="3" s="1"/>
  <c r="S728" i="3"/>
  <c r="S727" i="3"/>
  <c r="S395" i="3"/>
  <c r="S321" i="3"/>
  <c r="S275" i="3"/>
  <c r="S124" i="3"/>
  <c r="I24" i="1"/>
  <c r="J24" i="1" s="1"/>
  <c r="H580" i="1"/>
  <c r="H729" i="1"/>
  <c r="H730" i="1"/>
  <c r="F790" i="1" l="1"/>
  <c r="F786" i="1"/>
  <c r="F784" i="1"/>
  <c r="F783" i="1"/>
  <c r="F782" i="1"/>
  <c r="F781" i="1"/>
  <c r="F780" i="1"/>
  <c r="F776" i="1"/>
  <c r="F766" i="1"/>
  <c r="F758" i="1"/>
  <c r="F753" i="1"/>
  <c r="F741" i="1"/>
  <c r="F730" i="1"/>
  <c r="F729" i="1"/>
  <c r="F706" i="1"/>
  <c r="F696" i="1"/>
  <c r="F676" i="1"/>
  <c r="F673" i="1"/>
  <c r="F669" i="1"/>
  <c r="F666" i="1"/>
  <c r="F662" i="1"/>
  <c r="F653" i="1"/>
  <c r="F616" i="1"/>
  <c r="F609" i="1"/>
  <c r="F607" i="1"/>
  <c r="F601" i="1"/>
  <c r="F599" i="1"/>
  <c r="F589" i="1"/>
  <c r="F588" i="1"/>
  <c r="F570" i="1"/>
  <c r="F569" i="1"/>
  <c r="F566" i="1"/>
  <c r="F565" i="1"/>
  <c r="F558" i="1"/>
  <c r="F557" i="1"/>
  <c r="F554" i="1"/>
  <c r="F553" i="1"/>
  <c r="F551" i="1"/>
  <c r="F550" i="1"/>
  <c r="F549" i="1"/>
  <c r="F543" i="1"/>
  <c r="F541" i="1"/>
  <c r="F538" i="1"/>
  <c r="F536" i="1"/>
  <c r="F537" i="1"/>
  <c r="F535" i="1"/>
  <c r="F534" i="1"/>
  <c r="F532" i="1"/>
  <c r="F522" i="1"/>
  <c r="F519" i="1"/>
  <c r="F518" i="1"/>
  <c r="F517" i="1"/>
  <c r="F516" i="1"/>
  <c r="F514" i="1"/>
  <c r="E500" i="1"/>
  <c r="F483" i="1"/>
  <c r="F473" i="1"/>
  <c r="D470" i="1"/>
  <c r="F470" i="1"/>
  <c r="F469" i="1"/>
  <c r="F467" i="1"/>
  <c r="F463" i="1"/>
  <c r="F459" i="1"/>
  <c r="F456" i="1"/>
  <c r="F451" i="1"/>
  <c r="F449" i="1"/>
  <c r="F445" i="1"/>
  <c r="F442" i="1"/>
  <c r="F432" i="1"/>
  <c r="F430" i="1"/>
  <c r="F416" i="1" l="1"/>
  <c r="F399" i="1"/>
  <c r="H395" i="1"/>
  <c r="I385" i="1"/>
  <c r="F373" i="1"/>
  <c r="F367" i="1"/>
  <c r="F351" i="1" l="1"/>
  <c r="F343" i="1"/>
  <c r="F322" i="1"/>
  <c r="H321" i="1"/>
  <c r="F306" i="1"/>
  <c r="F303" i="1"/>
  <c r="F300" i="1" l="1"/>
  <c r="F298" i="1"/>
  <c r="F297" i="1"/>
  <c r="F294" i="1"/>
  <c r="H287" i="1"/>
  <c r="I287" i="1" s="1"/>
  <c r="J287" i="1" s="1"/>
  <c r="F285" i="1"/>
  <c r="F279" i="1"/>
  <c r="H275" i="1"/>
  <c r="I256" i="1"/>
  <c r="J256" i="1" s="1"/>
  <c r="F256" i="1"/>
  <c r="F255" i="1"/>
  <c r="F250" i="1"/>
  <c r="F249" i="1"/>
  <c r="F248" i="1"/>
  <c r="F240" i="1"/>
  <c r="F231" i="1"/>
  <c r="F228" i="1"/>
  <c r="F218" i="1" l="1"/>
  <c r="F215" i="1"/>
  <c r="F214" i="1"/>
  <c r="H212" i="1"/>
  <c r="F211" i="1"/>
  <c r="G204" i="1"/>
  <c r="I204" i="1" s="1"/>
  <c r="J204" i="1" s="1"/>
  <c r="I173" i="1"/>
  <c r="J173" i="1" s="1"/>
  <c r="I139" i="1"/>
  <c r="J139" i="1" s="1"/>
  <c r="H124" i="1"/>
  <c r="I124" i="1" s="1"/>
  <c r="J124" i="1" s="1"/>
  <c r="J14" i="1"/>
  <c r="I9" i="1"/>
  <c r="J9" i="1" s="1"/>
  <c r="I796" i="1"/>
  <c r="J796" i="1" s="1"/>
  <c r="I795" i="1"/>
  <c r="J795" i="1" s="1"/>
  <c r="I794" i="1"/>
  <c r="J794" i="1" s="1"/>
  <c r="I793" i="1"/>
  <c r="J793" i="1" s="1"/>
  <c r="I791" i="1"/>
  <c r="J791" i="1" s="1"/>
  <c r="I790" i="1"/>
  <c r="J790" i="1" s="1"/>
  <c r="I788" i="1"/>
  <c r="J788" i="1" s="1"/>
  <c r="I786" i="1"/>
  <c r="J786" i="1" s="1"/>
  <c r="I785" i="1"/>
  <c r="J785" i="1" s="1"/>
  <c r="I784" i="1"/>
  <c r="J784" i="1" s="1"/>
  <c r="I783" i="1"/>
  <c r="J783" i="1" s="1"/>
  <c r="I782" i="1"/>
  <c r="J782" i="1" s="1"/>
  <c r="I781" i="1"/>
  <c r="J781" i="1" s="1"/>
  <c r="I780" i="1"/>
  <c r="J780" i="1" s="1"/>
  <c r="I779" i="1"/>
  <c r="J779" i="1" s="1"/>
  <c r="I778" i="1"/>
  <c r="J778" i="1" s="1"/>
  <c r="I777" i="1"/>
  <c r="J777" i="1" s="1"/>
  <c r="I776" i="1"/>
  <c r="J776" i="1" s="1"/>
  <c r="I775" i="1"/>
  <c r="J775" i="1" s="1"/>
  <c r="I774" i="1"/>
  <c r="J774" i="1" s="1"/>
  <c r="I773" i="1"/>
  <c r="J773" i="1" s="1"/>
  <c r="I766" i="1"/>
  <c r="J766" i="1" s="1"/>
  <c r="I765" i="1"/>
  <c r="J765" i="1" s="1"/>
  <c r="I764" i="1"/>
  <c r="J764" i="1" s="1"/>
  <c r="I763" i="1"/>
  <c r="J763" i="1" s="1"/>
  <c r="I762" i="1"/>
  <c r="J762" i="1" s="1"/>
  <c r="I761" i="1"/>
  <c r="J761" i="1" s="1"/>
  <c r="I760" i="1"/>
  <c r="J760" i="1" s="1"/>
  <c r="I759" i="1"/>
  <c r="J759" i="1" s="1"/>
  <c r="I758" i="1"/>
  <c r="J758" i="1" s="1"/>
  <c r="I757" i="1"/>
  <c r="J757" i="1" s="1"/>
  <c r="I756" i="1"/>
  <c r="J756" i="1" s="1"/>
  <c r="I755" i="1"/>
  <c r="J755" i="1" s="1"/>
  <c r="I754" i="1"/>
  <c r="J754" i="1" s="1"/>
  <c r="I753" i="1"/>
  <c r="J753" i="1" s="1"/>
  <c r="I752" i="1"/>
  <c r="J752" i="1" s="1"/>
  <c r="I751" i="1"/>
  <c r="J751" i="1" s="1"/>
  <c r="I750" i="1"/>
  <c r="J750" i="1" s="1"/>
  <c r="I749" i="1"/>
  <c r="J749" i="1" s="1"/>
  <c r="I748" i="1"/>
  <c r="J748" i="1" s="1"/>
  <c r="I747" i="1"/>
  <c r="J747" i="1" s="1"/>
  <c r="I746" i="1"/>
  <c r="J746" i="1" s="1"/>
  <c r="I745" i="1"/>
  <c r="J745" i="1" s="1"/>
  <c r="I744" i="1"/>
  <c r="J744" i="1" s="1"/>
  <c r="I743" i="1"/>
  <c r="J743" i="1" s="1"/>
  <c r="I742" i="1"/>
  <c r="J742" i="1" s="1"/>
  <c r="I741" i="1"/>
  <c r="J741" i="1" s="1"/>
  <c r="I740" i="1"/>
  <c r="J740" i="1" s="1"/>
  <c r="I739" i="1"/>
  <c r="J739" i="1" s="1"/>
  <c r="I738" i="1"/>
  <c r="J738" i="1" s="1"/>
  <c r="I737" i="1"/>
  <c r="J737" i="1" s="1"/>
  <c r="I736" i="1"/>
  <c r="J736" i="1" s="1"/>
  <c r="I735" i="1"/>
  <c r="J735" i="1" s="1"/>
  <c r="I734" i="1"/>
  <c r="J734" i="1" s="1"/>
  <c r="I731" i="1"/>
  <c r="J731" i="1" s="1"/>
  <c r="I730" i="1"/>
  <c r="J730" i="1" s="1"/>
  <c r="I729" i="1"/>
  <c r="J729" i="1" s="1"/>
  <c r="I727" i="1"/>
  <c r="J727" i="1" s="1"/>
  <c r="I726" i="1"/>
  <c r="J726" i="1" s="1"/>
  <c r="I725" i="1"/>
  <c r="J725" i="1" s="1"/>
  <c r="I724" i="1"/>
  <c r="J724" i="1" s="1"/>
  <c r="I723" i="1"/>
  <c r="J723" i="1" s="1"/>
  <c r="I722" i="1"/>
  <c r="J722" i="1" s="1"/>
  <c r="I721" i="1"/>
  <c r="J721" i="1" s="1"/>
  <c r="I720" i="1"/>
  <c r="J720" i="1" s="1"/>
  <c r="I719" i="1"/>
  <c r="J719" i="1" s="1"/>
  <c r="I718" i="1"/>
  <c r="J718" i="1" s="1"/>
  <c r="I717" i="1"/>
  <c r="J717" i="1" s="1"/>
  <c r="I716" i="1"/>
  <c r="J716" i="1" s="1"/>
  <c r="I715" i="1"/>
  <c r="J715" i="1" s="1"/>
  <c r="I714" i="1"/>
  <c r="J714" i="1" s="1"/>
  <c r="I713" i="1"/>
  <c r="J713" i="1" s="1"/>
  <c r="I712" i="1"/>
  <c r="J712" i="1" s="1"/>
  <c r="I711" i="1"/>
  <c r="J711" i="1" s="1"/>
  <c r="I710" i="1"/>
  <c r="J710" i="1" s="1"/>
  <c r="I709" i="1"/>
  <c r="J709" i="1" s="1"/>
  <c r="I708" i="1"/>
  <c r="J708" i="1" s="1"/>
  <c r="I707" i="1"/>
  <c r="J707" i="1" s="1"/>
  <c r="I706" i="1"/>
  <c r="J706" i="1" s="1"/>
  <c r="I703" i="1"/>
  <c r="J703" i="1" s="1"/>
  <c r="I702" i="1"/>
  <c r="J702" i="1" s="1"/>
  <c r="I701" i="1"/>
  <c r="J701" i="1" s="1"/>
  <c r="I700" i="1"/>
  <c r="J700" i="1" s="1"/>
  <c r="I699" i="1"/>
  <c r="J699" i="1" s="1"/>
  <c r="I698" i="1"/>
  <c r="J698" i="1" s="1"/>
  <c r="I697" i="1"/>
  <c r="J697" i="1" s="1"/>
  <c r="I696" i="1"/>
  <c r="J696" i="1" s="1"/>
  <c r="I694" i="1"/>
  <c r="J694" i="1" s="1"/>
  <c r="I693" i="1"/>
  <c r="J693" i="1" s="1"/>
  <c r="I692" i="1"/>
  <c r="J692" i="1" s="1"/>
  <c r="I691" i="1"/>
  <c r="J691" i="1" s="1"/>
  <c r="I690" i="1"/>
  <c r="J690" i="1" s="1"/>
  <c r="I688" i="1"/>
  <c r="J688" i="1" s="1"/>
  <c r="I684" i="1"/>
  <c r="J684" i="1" s="1"/>
  <c r="I683" i="1"/>
  <c r="J683" i="1" s="1"/>
  <c r="I681" i="1"/>
  <c r="J681" i="1" s="1"/>
  <c r="I679" i="1"/>
  <c r="J679" i="1" s="1"/>
  <c r="I676" i="1"/>
  <c r="J676" i="1" s="1"/>
  <c r="I675" i="1"/>
  <c r="J675" i="1" s="1"/>
  <c r="I674" i="1"/>
  <c r="J674" i="1" s="1"/>
  <c r="I673" i="1"/>
  <c r="J673" i="1" s="1"/>
  <c r="I671" i="1"/>
  <c r="J671" i="1" s="1"/>
  <c r="I670" i="1"/>
  <c r="J670" i="1" s="1"/>
  <c r="I669" i="1"/>
  <c r="J669" i="1" s="1"/>
  <c r="I668" i="1"/>
  <c r="J668" i="1" s="1"/>
  <c r="I667" i="1"/>
  <c r="J667" i="1" s="1"/>
  <c r="I666" i="1"/>
  <c r="J666" i="1" s="1"/>
  <c r="I664" i="1"/>
  <c r="J664" i="1" s="1"/>
  <c r="I663" i="1"/>
  <c r="J663" i="1" s="1"/>
  <c r="I662" i="1"/>
  <c r="J662" i="1" s="1"/>
  <c r="I661" i="1"/>
  <c r="J661" i="1" s="1"/>
  <c r="I660" i="1"/>
  <c r="J660" i="1" s="1"/>
  <c r="I659" i="1"/>
  <c r="J659" i="1" s="1"/>
  <c r="I658" i="1"/>
  <c r="J658" i="1" s="1"/>
  <c r="I657" i="1"/>
  <c r="J657" i="1" s="1"/>
  <c r="I656" i="1"/>
  <c r="J656" i="1" s="1"/>
  <c r="I655" i="1"/>
  <c r="J655" i="1" s="1"/>
  <c r="I654" i="1"/>
  <c r="J654" i="1" s="1"/>
  <c r="I653" i="1"/>
  <c r="J653" i="1" s="1"/>
  <c r="I652" i="1"/>
  <c r="J652" i="1" s="1"/>
  <c r="I650" i="1"/>
  <c r="J650" i="1" s="1"/>
  <c r="I649" i="1"/>
  <c r="J649" i="1" s="1"/>
  <c r="I645" i="1"/>
  <c r="J645" i="1" s="1"/>
  <c r="I641" i="1"/>
  <c r="J641" i="1" s="1"/>
  <c r="I640" i="1"/>
  <c r="J640" i="1" s="1"/>
  <c r="I639" i="1"/>
  <c r="J639" i="1" s="1"/>
  <c r="I637" i="1"/>
  <c r="J637" i="1" s="1"/>
  <c r="I623" i="1"/>
  <c r="J623" i="1" s="1"/>
  <c r="I622" i="1"/>
  <c r="J622" i="1" s="1"/>
  <c r="I621" i="1"/>
  <c r="J621" i="1" s="1"/>
  <c r="I620" i="1"/>
  <c r="J620" i="1" s="1"/>
  <c r="I619" i="1"/>
  <c r="J619" i="1" s="1"/>
  <c r="I618" i="1"/>
  <c r="J618" i="1" s="1"/>
  <c r="I617" i="1"/>
  <c r="J617" i="1" s="1"/>
  <c r="I616" i="1"/>
  <c r="J616" i="1" s="1"/>
  <c r="I615" i="1"/>
  <c r="J615" i="1" s="1"/>
  <c r="I613" i="1"/>
  <c r="J613" i="1" s="1"/>
  <c r="I612" i="1"/>
  <c r="J612" i="1" s="1"/>
  <c r="I610" i="1"/>
  <c r="J610" i="1" s="1"/>
  <c r="I609" i="1"/>
  <c r="J609" i="1" s="1"/>
  <c r="I608" i="1"/>
  <c r="J608" i="1" s="1"/>
  <c r="I607" i="1"/>
  <c r="J607" i="1" s="1"/>
  <c r="I606" i="1"/>
  <c r="J606" i="1" s="1"/>
  <c r="I605" i="1"/>
  <c r="J605" i="1" s="1"/>
  <c r="I603" i="1"/>
  <c r="J603" i="1" s="1"/>
  <c r="I602" i="1"/>
  <c r="J602" i="1" s="1"/>
  <c r="I601" i="1"/>
  <c r="J601" i="1" s="1"/>
  <c r="I600" i="1"/>
  <c r="J600" i="1" s="1"/>
  <c r="I599" i="1"/>
  <c r="J599" i="1" s="1"/>
  <c r="I598" i="1"/>
  <c r="J598" i="1" s="1"/>
  <c r="I597" i="1"/>
  <c r="J597" i="1" s="1"/>
  <c r="I596" i="1"/>
  <c r="J596" i="1" s="1"/>
  <c r="I595" i="1"/>
  <c r="J595" i="1" s="1"/>
  <c r="I594" i="1"/>
  <c r="J594" i="1" s="1"/>
  <c r="I593" i="1"/>
  <c r="J593" i="1" s="1"/>
  <c r="I591" i="1"/>
  <c r="J591" i="1" s="1"/>
  <c r="I589" i="1"/>
  <c r="J589" i="1" s="1"/>
  <c r="I588" i="1"/>
  <c r="J588" i="1" s="1"/>
  <c r="I586" i="1"/>
  <c r="J586" i="1" s="1"/>
  <c r="I584" i="1"/>
  <c r="J584" i="1" s="1"/>
  <c r="I583" i="1"/>
  <c r="J583" i="1" s="1"/>
  <c r="I582" i="1"/>
  <c r="J582" i="1" s="1"/>
  <c r="I581" i="1"/>
  <c r="J581" i="1" s="1"/>
  <c r="I580" i="1"/>
  <c r="J580" i="1" s="1"/>
  <c r="I579" i="1"/>
  <c r="J579" i="1" s="1"/>
  <c r="I578" i="1"/>
  <c r="J578" i="1" s="1"/>
  <c r="I577" i="1"/>
  <c r="J577" i="1" s="1"/>
  <c r="I576" i="1"/>
  <c r="J576" i="1" s="1"/>
  <c r="I575" i="1"/>
  <c r="J575" i="1" s="1"/>
  <c r="I571" i="1"/>
  <c r="J571" i="1" s="1"/>
  <c r="I570" i="1"/>
  <c r="J570" i="1" s="1"/>
  <c r="I569" i="1"/>
  <c r="J569" i="1" s="1"/>
  <c r="I568" i="1"/>
  <c r="J568" i="1" s="1"/>
  <c r="I566" i="1"/>
  <c r="J566" i="1" s="1"/>
  <c r="I565" i="1"/>
  <c r="J565" i="1" s="1"/>
  <c r="I564" i="1"/>
  <c r="J564" i="1" s="1"/>
  <c r="I563" i="1"/>
  <c r="J563" i="1" s="1"/>
  <c r="I562" i="1"/>
  <c r="J562" i="1" s="1"/>
  <c r="I561" i="1"/>
  <c r="J561" i="1" s="1"/>
  <c r="I560" i="1"/>
  <c r="J560" i="1" s="1"/>
  <c r="I559" i="1"/>
  <c r="J559" i="1" s="1"/>
  <c r="I558" i="1"/>
  <c r="J558" i="1" s="1"/>
  <c r="I557" i="1"/>
  <c r="J557" i="1" s="1"/>
  <c r="I556" i="1"/>
  <c r="J556" i="1" s="1"/>
  <c r="I555" i="1"/>
  <c r="J555" i="1" s="1"/>
  <c r="I553" i="1"/>
  <c r="J553" i="1" s="1"/>
  <c r="I551" i="1"/>
  <c r="J551" i="1" s="1"/>
  <c r="I550" i="1"/>
  <c r="J550" i="1" s="1"/>
  <c r="I549" i="1"/>
  <c r="J549" i="1" s="1"/>
  <c r="I548" i="1"/>
  <c r="J548" i="1" s="1"/>
  <c r="I547" i="1"/>
  <c r="J547" i="1" s="1"/>
  <c r="I546" i="1"/>
  <c r="J546" i="1" s="1"/>
  <c r="I545" i="1"/>
  <c r="J545" i="1" s="1"/>
  <c r="I544" i="1"/>
  <c r="J544" i="1" s="1"/>
  <c r="I543" i="1"/>
  <c r="J543" i="1" s="1"/>
  <c r="I542" i="1"/>
  <c r="J542" i="1" s="1"/>
  <c r="I540" i="1"/>
  <c r="J540" i="1" s="1"/>
  <c r="I539" i="1"/>
  <c r="J539" i="1" s="1"/>
  <c r="I538" i="1"/>
  <c r="J538" i="1" s="1"/>
  <c r="I537" i="1"/>
  <c r="J537" i="1" s="1"/>
  <c r="I536" i="1"/>
  <c r="J536" i="1" s="1"/>
  <c r="I535" i="1"/>
  <c r="J535" i="1" s="1"/>
  <c r="I534" i="1"/>
  <c r="J534" i="1" s="1"/>
  <c r="I533" i="1"/>
  <c r="J533" i="1" s="1"/>
  <c r="I532" i="1"/>
  <c r="J532" i="1" s="1"/>
  <c r="I531" i="1"/>
  <c r="J531" i="1" s="1"/>
  <c r="I530" i="1"/>
  <c r="J530" i="1" s="1"/>
  <c r="I529" i="1"/>
  <c r="J529" i="1" s="1"/>
  <c r="I527" i="1"/>
  <c r="J527" i="1" s="1"/>
  <c r="I526" i="1"/>
  <c r="J526" i="1" s="1"/>
  <c r="I525" i="1"/>
  <c r="J525" i="1" s="1"/>
  <c r="I524" i="1"/>
  <c r="J524" i="1" s="1"/>
  <c r="I522" i="1"/>
  <c r="J522" i="1" s="1"/>
  <c r="I521" i="1"/>
  <c r="J521" i="1" s="1"/>
  <c r="I520" i="1"/>
  <c r="J520" i="1" s="1"/>
  <c r="I519" i="1"/>
  <c r="J519" i="1" s="1"/>
  <c r="I518" i="1"/>
  <c r="J518" i="1" s="1"/>
  <c r="I517" i="1"/>
  <c r="J517" i="1" s="1"/>
  <c r="I516" i="1"/>
  <c r="J516" i="1" s="1"/>
  <c r="I515" i="1"/>
  <c r="J515" i="1" s="1"/>
  <c r="I514" i="1"/>
  <c r="J514" i="1" s="1"/>
  <c r="I513" i="1"/>
  <c r="J513" i="1" s="1"/>
  <c r="I512" i="1"/>
  <c r="J512" i="1" s="1"/>
  <c r="I511" i="1"/>
  <c r="J511" i="1" s="1"/>
  <c r="I509" i="1"/>
  <c r="J509" i="1" s="1"/>
  <c r="I508" i="1"/>
  <c r="J508" i="1" s="1"/>
  <c r="I507" i="1"/>
  <c r="J507" i="1" s="1"/>
  <c r="I506" i="1"/>
  <c r="J506" i="1" s="1"/>
  <c r="I505" i="1"/>
  <c r="J505" i="1" s="1"/>
  <c r="I504" i="1"/>
  <c r="J504" i="1" s="1"/>
  <c r="I503" i="1"/>
  <c r="J503" i="1" s="1"/>
  <c r="I502" i="1"/>
  <c r="J502" i="1" s="1"/>
  <c r="I501" i="1"/>
  <c r="J501" i="1" s="1"/>
  <c r="I500" i="1"/>
  <c r="J500" i="1" s="1"/>
  <c r="I499" i="1"/>
  <c r="J499" i="1" s="1"/>
  <c r="I498" i="1"/>
  <c r="J498" i="1" s="1"/>
  <c r="I497" i="1"/>
  <c r="J497" i="1" s="1"/>
  <c r="I496" i="1"/>
  <c r="J496" i="1" s="1"/>
  <c r="I495" i="1"/>
  <c r="J495" i="1" s="1"/>
  <c r="I494" i="1"/>
  <c r="J494" i="1" s="1"/>
  <c r="I493" i="1"/>
  <c r="J493" i="1" s="1"/>
  <c r="I492" i="1"/>
  <c r="J492" i="1" s="1"/>
  <c r="I491" i="1"/>
  <c r="J491" i="1" s="1"/>
  <c r="I490" i="1"/>
  <c r="J490" i="1" s="1"/>
  <c r="I489" i="1"/>
  <c r="J489" i="1" s="1"/>
  <c r="I488" i="1"/>
  <c r="J488" i="1" s="1"/>
  <c r="I487" i="1"/>
  <c r="J487" i="1" s="1"/>
  <c r="I486" i="1"/>
  <c r="J486" i="1" s="1"/>
  <c r="I485" i="1"/>
  <c r="J485" i="1" s="1"/>
  <c r="I483" i="1"/>
  <c r="J483" i="1" s="1"/>
  <c r="I482" i="1"/>
  <c r="J482" i="1" s="1"/>
  <c r="I481" i="1"/>
  <c r="J481" i="1" s="1"/>
  <c r="I480" i="1"/>
  <c r="J480" i="1" s="1"/>
  <c r="I479" i="1"/>
  <c r="J479" i="1" s="1"/>
  <c r="I478" i="1"/>
  <c r="J478" i="1" s="1"/>
  <c r="I477" i="1"/>
  <c r="J477" i="1" s="1"/>
  <c r="I476" i="1"/>
  <c r="J476" i="1" s="1"/>
  <c r="I475" i="1"/>
  <c r="J475" i="1" s="1"/>
  <c r="I474" i="1"/>
  <c r="J474" i="1" s="1"/>
  <c r="I473" i="1"/>
  <c r="J473" i="1" s="1"/>
  <c r="I472" i="1"/>
  <c r="J472" i="1" s="1"/>
  <c r="I470" i="1"/>
  <c r="J470" i="1" s="1"/>
  <c r="I469" i="1"/>
  <c r="J469" i="1" s="1"/>
  <c r="I467" i="1"/>
  <c r="J467" i="1" s="1"/>
  <c r="I466" i="1"/>
  <c r="J466" i="1" s="1"/>
  <c r="I465" i="1"/>
  <c r="J465" i="1" s="1"/>
  <c r="I464" i="1"/>
  <c r="J464" i="1" s="1"/>
  <c r="I463" i="1"/>
  <c r="J463" i="1" s="1"/>
  <c r="I462" i="1"/>
  <c r="J462" i="1" s="1"/>
  <c r="I461" i="1"/>
  <c r="J461" i="1" s="1"/>
  <c r="I460" i="1"/>
  <c r="J460" i="1" s="1"/>
  <c r="I459" i="1"/>
  <c r="J459" i="1" s="1"/>
  <c r="I458" i="1"/>
  <c r="J458" i="1" s="1"/>
  <c r="I457" i="1"/>
  <c r="J457" i="1" s="1"/>
  <c r="I456" i="1"/>
  <c r="J456" i="1" s="1"/>
  <c r="I455" i="1"/>
  <c r="J455" i="1" s="1"/>
  <c r="I454" i="1"/>
  <c r="J454" i="1" s="1"/>
  <c r="I453" i="1"/>
  <c r="J453" i="1" s="1"/>
  <c r="I452" i="1"/>
  <c r="J452" i="1" s="1"/>
  <c r="I451" i="1"/>
  <c r="J451" i="1" s="1"/>
  <c r="I450" i="1"/>
  <c r="J450" i="1" s="1"/>
  <c r="I449" i="1"/>
  <c r="J449" i="1" s="1"/>
  <c r="I448" i="1"/>
  <c r="J448" i="1" s="1"/>
  <c r="I447" i="1"/>
  <c r="J447" i="1" s="1"/>
  <c r="I446" i="1"/>
  <c r="J446" i="1" s="1"/>
  <c r="I445" i="1"/>
  <c r="J445" i="1" s="1"/>
  <c r="I444" i="1"/>
  <c r="J444" i="1" s="1"/>
  <c r="I443" i="1"/>
  <c r="J443" i="1" s="1"/>
  <c r="I442" i="1"/>
  <c r="J442" i="1" s="1"/>
  <c r="I441" i="1"/>
  <c r="J441" i="1" s="1"/>
  <c r="I440" i="1"/>
  <c r="J440" i="1" s="1"/>
  <c r="I439" i="1"/>
  <c r="J439" i="1" s="1"/>
  <c r="I438" i="1"/>
  <c r="J438" i="1" s="1"/>
  <c r="I437" i="1"/>
  <c r="J437" i="1" s="1"/>
  <c r="I436" i="1"/>
  <c r="J436" i="1" s="1"/>
  <c r="I434" i="1"/>
  <c r="J434" i="1" s="1"/>
  <c r="I433" i="1"/>
  <c r="J433" i="1" s="1"/>
  <c r="I432" i="1"/>
  <c r="J432" i="1" s="1"/>
  <c r="I431" i="1"/>
  <c r="J431" i="1" s="1"/>
  <c r="I430" i="1"/>
  <c r="J430" i="1" s="1"/>
  <c r="I429" i="1"/>
  <c r="J429" i="1" s="1"/>
  <c r="I428" i="1"/>
  <c r="J428" i="1" s="1"/>
  <c r="I427" i="1"/>
  <c r="J427" i="1" s="1"/>
  <c r="I426" i="1"/>
  <c r="J426" i="1" s="1"/>
  <c r="I424" i="1"/>
  <c r="J424" i="1" s="1"/>
  <c r="I423" i="1"/>
  <c r="J423" i="1" s="1"/>
  <c r="I421" i="1"/>
  <c r="J421" i="1" s="1"/>
  <c r="I420" i="1"/>
  <c r="J420" i="1" s="1"/>
  <c r="I419" i="1"/>
  <c r="J419" i="1" s="1"/>
  <c r="I418" i="1"/>
  <c r="J418" i="1" s="1"/>
  <c r="I417" i="1"/>
  <c r="J417" i="1" s="1"/>
  <c r="I416" i="1"/>
  <c r="J416" i="1" s="1"/>
  <c r="I415" i="1"/>
  <c r="J415" i="1" s="1"/>
  <c r="I414" i="1"/>
  <c r="J414" i="1" s="1"/>
  <c r="I413" i="1"/>
  <c r="J413" i="1" s="1"/>
  <c r="I411" i="1"/>
  <c r="J411" i="1" s="1"/>
  <c r="I410" i="1"/>
  <c r="J410" i="1" s="1"/>
  <c r="I409" i="1"/>
  <c r="J409" i="1" s="1"/>
  <c r="I408" i="1"/>
  <c r="J408" i="1" s="1"/>
  <c r="I407" i="1"/>
  <c r="J407" i="1" s="1"/>
  <c r="I406" i="1"/>
  <c r="J406" i="1" s="1"/>
  <c r="I405" i="1"/>
  <c r="J405" i="1" s="1"/>
  <c r="I404" i="1"/>
  <c r="J404" i="1" s="1"/>
  <c r="I403" i="1"/>
  <c r="J403" i="1" s="1"/>
  <c r="I402" i="1"/>
  <c r="J402" i="1" s="1"/>
  <c r="I401" i="1"/>
  <c r="J401" i="1" s="1"/>
  <c r="I400" i="1"/>
  <c r="J400" i="1" s="1"/>
  <c r="I399" i="1"/>
  <c r="J399" i="1" s="1"/>
  <c r="I398" i="1"/>
  <c r="J398" i="1" s="1"/>
  <c r="I397" i="1"/>
  <c r="J397" i="1" s="1"/>
  <c r="I396" i="1"/>
  <c r="J396" i="1" s="1"/>
  <c r="I395" i="1"/>
  <c r="J395" i="1" s="1"/>
  <c r="I394" i="1"/>
  <c r="J394" i="1" s="1"/>
  <c r="I393" i="1"/>
  <c r="J393" i="1" s="1"/>
  <c r="I392" i="1"/>
  <c r="J392" i="1" s="1"/>
  <c r="I391" i="1"/>
  <c r="J391" i="1" s="1"/>
  <c r="I390" i="1"/>
  <c r="J390" i="1" s="1"/>
  <c r="I389" i="1"/>
  <c r="J389" i="1" s="1"/>
  <c r="I388" i="1"/>
  <c r="J388" i="1" s="1"/>
  <c r="I387" i="1"/>
  <c r="J387" i="1" s="1"/>
  <c r="I386" i="1"/>
  <c r="J386" i="1" s="1"/>
  <c r="J385" i="1"/>
  <c r="I384" i="1"/>
  <c r="J384" i="1" s="1"/>
  <c r="I383" i="1"/>
  <c r="J383" i="1" s="1"/>
  <c r="I382" i="1"/>
  <c r="J382" i="1" s="1"/>
  <c r="I381" i="1"/>
  <c r="J381" i="1" s="1"/>
  <c r="I380" i="1"/>
  <c r="J380" i="1" s="1"/>
  <c r="I379" i="1"/>
  <c r="J379" i="1" s="1"/>
  <c r="I378" i="1"/>
  <c r="J378" i="1" s="1"/>
  <c r="I377" i="1"/>
  <c r="J377" i="1" s="1"/>
  <c r="I376" i="1"/>
  <c r="J376" i="1" s="1"/>
  <c r="I375" i="1"/>
  <c r="J375" i="1" s="1"/>
  <c r="I374" i="1"/>
  <c r="J374" i="1" s="1"/>
  <c r="I373" i="1"/>
  <c r="J373" i="1" s="1"/>
  <c r="I372" i="1"/>
  <c r="J372" i="1" s="1"/>
  <c r="I371" i="1"/>
  <c r="J371" i="1" s="1"/>
  <c r="I370" i="1"/>
  <c r="J370" i="1" s="1"/>
  <c r="I368" i="1"/>
  <c r="J368" i="1" s="1"/>
  <c r="I367" i="1"/>
  <c r="J367" i="1" s="1"/>
  <c r="I366" i="1"/>
  <c r="J366" i="1" s="1"/>
  <c r="I365" i="1"/>
  <c r="J365" i="1" s="1"/>
  <c r="I363" i="1"/>
  <c r="J363" i="1" s="1"/>
  <c r="I362" i="1"/>
  <c r="J362" i="1" s="1"/>
  <c r="I361" i="1"/>
  <c r="J361" i="1" s="1"/>
  <c r="I360" i="1"/>
  <c r="J360" i="1" s="1"/>
  <c r="I359" i="1"/>
  <c r="J359" i="1" s="1"/>
  <c r="I358" i="1"/>
  <c r="J358" i="1" s="1"/>
  <c r="I357" i="1"/>
  <c r="J357" i="1" s="1"/>
  <c r="I356" i="1"/>
  <c r="J356" i="1" s="1"/>
  <c r="I355" i="1"/>
  <c r="J355" i="1" s="1"/>
  <c r="I354" i="1"/>
  <c r="J354" i="1" s="1"/>
  <c r="I353" i="1"/>
  <c r="J353" i="1" s="1"/>
  <c r="I352" i="1"/>
  <c r="J352" i="1" s="1"/>
  <c r="I351" i="1"/>
  <c r="J351" i="1" s="1"/>
  <c r="I348" i="1"/>
  <c r="J348" i="1" s="1"/>
  <c r="I347" i="1"/>
  <c r="J347" i="1" s="1"/>
  <c r="I346" i="1"/>
  <c r="J346" i="1" s="1"/>
  <c r="I345" i="1"/>
  <c r="J345" i="1" s="1"/>
  <c r="I344" i="1"/>
  <c r="J344" i="1" s="1"/>
  <c r="I343" i="1"/>
  <c r="J343" i="1" s="1"/>
  <c r="I341" i="1"/>
  <c r="J341" i="1" s="1"/>
  <c r="I340" i="1"/>
  <c r="J340" i="1" s="1"/>
  <c r="I339" i="1"/>
  <c r="J339" i="1" s="1"/>
  <c r="I338" i="1"/>
  <c r="J338" i="1" s="1"/>
  <c r="I337" i="1"/>
  <c r="J337" i="1" s="1"/>
  <c r="I336" i="1"/>
  <c r="J336" i="1" s="1"/>
  <c r="I335" i="1"/>
  <c r="J335" i="1" s="1"/>
  <c r="I333" i="1"/>
  <c r="J333" i="1" s="1"/>
  <c r="I331" i="1"/>
  <c r="J331" i="1" s="1"/>
  <c r="I330" i="1"/>
  <c r="J330" i="1" s="1"/>
  <c r="I329" i="1"/>
  <c r="J329" i="1" s="1"/>
  <c r="I328" i="1"/>
  <c r="J328" i="1" s="1"/>
  <c r="I327" i="1"/>
  <c r="J327" i="1" s="1"/>
  <c r="I326" i="1"/>
  <c r="J326" i="1" s="1"/>
  <c r="I325" i="1"/>
  <c r="J325" i="1" s="1"/>
  <c r="I324" i="1"/>
  <c r="J324" i="1" s="1"/>
  <c r="I323" i="1"/>
  <c r="J323" i="1" s="1"/>
  <c r="I322" i="1"/>
  <c r="J322" i="1" s="1"/>
  <c r="I321" i="1"/>
  <c r="J321" i="1" s="1"/>
  <c r="I320" i="1"/>
  <c r="J320" i="1" s="1"/>
  <c r="I319" i="1"/>
  <c r="J319" i="1" s="1"/>
  <c r="I318" i="1"/>
  <c r="J318" i="1" s="1"/>
  <c r="I317" i="1"/>
  <c r="J317" i="1" s="1"/>
  <c r="I316" i="1"/>
  <c r="J316" i="1" s="1"/>
  <c r="I315" i="1"/>
  <c r="J315" i="1" s="1"/>
  <c r="I314" i="1"/>
  <c r="J314" i="1" s="1"/>
  <c r="I313" i="1"/>
  <c r="J313" i="1" s="1"/>
  <c r="I312" i="1"/>
  <c r="J312" i="1" s="1"/>
  <c r="I311" i="1"/>
  <c r="J311" i="1" s="1"/>
  <c r="I310" i="1"/>
  <c r="J310" i="1" s="1"/>
  <c r="I308" i="1"/>
  <c r="J308" i="1" s="1"/>
  <c r="I307" i="1"/>
  <c r="J307" i="1" s="1"/>
  <c r="I306" i="1"/>
  <c r="J306" i="1" s="1"/>
  <c r="I305" i="1"/>
  <c r="J305" i="1" s="1"/>
  <c r="I303" i="1"/>
  <c r="J303" i="1" s="1"/>
  <c r="I302" i="1"/>
  <c r="J302" i="1" s="1"/>
  <c r="I301" i="1"/>
  <c r="J301" i="1" s="1"/>
  <c r="I300" i="1"/>
  <c r="J300" i="1" s="1"/>
  <c r="I299" i="1"/>
  <c r="J299" i="1" s="1"/>
  <c r="I298" i="1"/>
  <c r="J298" i="1" s="1"/>
  <c r="I297" i="1"/>
  <c r="J297" i="1" s="1"/>
  <c r="I296" i="1"/>
  <c r="J296" i="1" s="1"/>
  <c r="I295" i="1"/>
  <c r="J295" i="1" s="1"/>
  <c r="I294" i="1"/>
  <c r="J294" i="1" s="1"/>
  <c r="I293" i="1"/>
  <c r="J293" i="1" s="1"/>
  <c r="I292" i="1"/>
  <c r="J292" i="1" s="1"/>
  <c r="I290" i="1"/>
  <c r="J290" i="1" s="1"/>
  <c r="I289" i="1"/>
  <c r="J289" i="1" s="1"/>
  <c r="I288" i="1"/>
  <c r="J288" i="1" s="1"/>
  <c r="I285" i="1"/>
  <c r="J285" i="1" s="1"/>
  <c r="I284" i="1"/>
  <c r="J284" i="1" s="1"/>
  <c r="I283" i="1"/>
  <c r="J283" i="1" s="1"/>
  <c r="I282" i="1"/>
  <c r="J282" i="1" s="1"/>
  <c r="I279" i="1"/>
  <c r="J279" i="1" s="1"/>
  <c r="I276" i="1"/>
  <c r="J276" i="1" s="1"/>
  <c r="I275" i="1"/>
  <c r="J275" i="1" s="1"/>
  <c r="I274" i="1"/>
  <c r="J274" i="1" s="1"/>
  <c r="I272" i="1"/>
  <c r="J272" i="1" s="1"/>
  <c r="I271" i="1"/>
  <c r="J271" i="1" s="1"/>
  <c r="I270" i="1"/>
  <c r="J270" i="1" s="1"/>
  <c r="I269" i="1"/>
  <c r="J269" i="1" s="1"/>
  <c r="I268" i="1"/>
  <c r="J268" i="1" s="1"/>
  <c r="I267" i="1"/>
  <c r="J267" i="1" s="1"/>
  <c r="I266" i="1"/>
  <c r="J266" i="1" s="1"/>
  <c r="I264" i="1"/>
  <c r="J264" i="1" s="1"/>
  <c r="I263" i="1"/>
  <c r="J263" i="1" s="1"/>
  <c r="I262" i="1"/>
  <c r="J262" i="1" s="1"/>
  <c r="I261" i="1"/>
  <c r="J261" i="1" s="1"/>
  <c r="I260" i="1"/>
  <c r="J260" i="1" s="1"/>
  <c r="I259" i="1"/>
  <c r="J259" i="1" s="1"/>
  <c r="I258" i="1"/>
  <c r="J258" i="1" s="1"/>
  <c r="I257" i="1"/>
  <c r="J257" i="1" s="1"/>
  <c r="I255" i="1"/>
  <c r="J255" i="1" s="1"/>
  <c r="I254" i="1"/>
  <c r="J254" i="1" s="1"/>
  <c r="I253" i="1"/>
  <c r="J253" i="1" s="1"/>
  <c r="I252" i="1"/>
  <c r="J252" i="1" s="1"/>
  <c r="I251" i="1"/>
  <c r="J251" i="1" s="1"/>
  <c r="I250" i="1"/>
  <c r="J250" i="1" s="1"/>
  <c r="I249" i="1"/>
  <c r="J249" i="1" s="1"/>
  <c r="I248" i="1"/>
  <c r="J248" i="1" s="1"/>
  <c r="I247" i="1"/>
  <c r="J247" i="1" s="1"/>
  <c r="I246" i="1"/>
  <c r="J246" i="1" s="1"/>
  <c r="I244" i="1"/>
  <c r="J244" i="1" s="1"/>
  <c r="I243" i="1"/>
  <c r="J243" i="1" s="1"/>
  <c r="I242" i="1"/>
  <c r="J242" i="1" s="1"/>
  <c r="I241" i="1"/>
  <c r="J241" i="1" s="1"/>
  <c r="I240" i="1"/>
  <c r="J240" i="1" s="1"/>
  <c r="I239" i="1"/>
  <c r="J239" i="1" s="1"/>
  <c r="I238" i="1"/>
  <c r="J238" i="1" s="1"/>
  <c r="I237" i="1"/>
  <c r="J237" i="1" s="1"/>
  <c r="I236" i="1"/>
  <c r="J236" i="1" s="1"/>
  <c r="I235" i="1"/>
  <c r="J235" i="1" s="1"/>
  <c r="I234" i="1"/>
  <c r="J234" i="1" s="1"/>
  <c r="I233" i="1"/>
  <c r="J233" i="1" s="1"/>
  <c r="I232" i="1"/>
  <c r="J232" i="1" s="1"/>
  <c r="I231" i="1"/>
  <c r="J231" i="1" s="1"/>
  <c r="I230" i="1"/>
  <c r="J230" i="1" s="1"/>
  <c r="I228" i="1"/>
  <c r="J228" i="1" s="1"/>
  <c r="I227" i="1"/>
  <c r="J227" i="1" s="1"/>
  <c r="I226" i="1"/>
  <c r="J226" i="1" s="1"/>
  <c r="I225" i="1"/>
  <c r="J225" i="1" s="1"/>
  <c r="I224" i="1"/>
  <c r="J224" i="1" s="1"/>
  <c r="I223" i="1"/>
  <c r="J223" i="1" s="1"/>
  <c r="I222" i="1"/>
  <c r="J222" i="1" s="1"/>
  <c r="I221" i="1"/>
  <c r="J221" i="1" s="1"/>
  <c r="I220" i="1"/>
  <c r="J220" i="1" s="1"/>
  <c r="I219" i="1"/>
  <c r="J219" i="1" s="1"/>
  <c r="I218" i="1"/>
  <c r="J218" i="1" s="1"/>
  <c r="I217" i="1"/>
  <c r="J217" i="1" s="1"/>
  <c r="I216" i="1"/>
  <c r="J216" i="1" s="1"/>
  <c r="I215" i="1"/>
  <c r="J215" i="1" s="1"/>
  <c r="I214" i="1"/>
  <c r="J214" i="1" s="1"/>
  <c r="I213" i="1"/>
  <c r="J213" i="1" s="1"/>
  <c r="J212" i="1"/>
  <c r="I211" i="1"/>
  <c r="J211" i="1" s="1"/>
  <c r="I210" i="1"/>
  <c r="J210" i="1" s="1"/>
  <c r="I209" i="1"/>
  <c r="J209" i="1" s="1"/>
  <c r="I208" i="1"/>
  <c r="J208" i="1" s="1"/>
  <c r="I207" i="1"/>
  <c r="J207" i="1" s="1"/>
  <c r="I206" i="1"/>
  <c r="J206" i="1" s="1"/>
  <c r="I205" i="1"/>
  <c r="J205" i="1" s="1"/>
  <c r="I203" i="1"/>
  <c r="J203" i="1" s="1"/>
  <c r="I202" i="1"/>
  <c r="J202" i="1" s="1"/>
  <c r="I201" i="1"/>
  <c r="J201" i="1" s="1"/>
  <c r="I200" i="1"/>
  <c r="J200" i="1" s="1"/>
  <c r="I199" i="1"/>
  <c r="J199" i="1" s="1"/>
  <c r="I198" i="1"/>
  <c r="J198" i="1" s="1"/>
  <c r="I197" i="1"/>
  <c r="J197" i="1" s="1"/>
  <c r="I196" i="1"/>
  <c r="J196" i="1" s="1"/>
  <c r="I195" i="1"/>
  <c r="J195" i="1" s="1"/>
  <c r="I194" i="1"/>
  <c r="J194" i="1" s="1"/>
  <c r="I193" i="1"/>
  <c r="J193" i="1" s="1"/>
  <c r="I191" i="1"/>
  <c r="J191" i="1" s="1"/>
  <c r="I190" i="1"/>
  <c r="J190" i="1" s="1"/>
  <c r="I187" i="1"/>
  <c r="J187" i="1" s="1"/>
  <c r="I186" i="1"/>
  <c r="J186" i="1" s="1"/>
  <c r="I185" i="1"/>
  <c r="J185" i="1" s="1"/>
  <c r="I184" i="1"/>
  <c r="J184" i="1" s="1"/>
  <c r="I183" i="1"/>
  <c r="J183" i="1" s="1"/>
  <c r="I182" i="1"/>
  <c r="J182" i="1" s="1"/>
  <c r="I181" i="1"/>
  <c r="J181" i="1" s="1"/>
  <c r="I180" i="1"/>
  <c r="J180" i="1" s="1"/>
  <c r="I178" i="1"/>
  <c r="J178" i="1" s="1"/>
  <c r="I177" i="1"/>
  <c r="J177" i="1" s="1"/>
  <c r="I176" i="1"/>
  <c r="J176" i="1" s="1"/>
  <c r="I175" i="1"/>
  <c r="J175" i="1" s="1"/>
  <c r="I174" i="1"/>
  <c r="J174" i="1" s="1"/>
  <c r="I172" i="1"/>
  <c r="J172" i="1" s="1"/>
  <c r="I171" i="1"/>
  <c r="J171" i="1" s="1"/>
  <c r="I170" i="1"/>
  <c r="J170" i="1" s="1"/>
  <c r="I169" i="1"/>
  <c r="J169" i="1" s="1"/>
  <c r="I168" i="1"/>
  <c r="J168" i="1" s="1"/>
  <c r="I167" i="1"/>
  <c r="J167" i="1" s="1"/>
  <c r="I166" i="1"/>
  <c r="J166" i="1" s="1"/>
  <c r="I165" i="1"/>
  <c r="J165" i="1" s="1"/>
  <c r="I164" i="1"/>
  <c r="J164" i="1" s="1"/>
  <c r="I163" i="1"/>
  <c r="J163" i="1" s="1"/>
  <c r="I162" i="1"/>
  <c r="J162" i="1" s="1"/>
  <c r="I161" i="1"/>
  <c r="J161" i="1" s="1"/>
  <c r="I160" i="1"/>
  <c r="J160" i="1" s="1"/>
  <c r="I159" i="1"/>
  <c r="J159" i="1" s="1"/>
  <c r="I158" i="1"/>
  <c r="J158" i="1" s="1"/>
  <c r="I157" i="1"/>
  <c r="J157" i="1" s="1"/>
  <c r="I156" i="1"/>
  <c r="J156" i="1" s="1"/>
  <c r="I155" i="1"/>
  <c r="J155" i="1" s="1"/>
  <c r="I154" i="1"/>
  <c r="J154" i="1" s="1"/>
  <c r="I153" i="1"/>
  <c r="J153" i="1" s="1"/>
  <c r="I152" i="1"/>
  <c r="J152" i="1" s="1"/>
  <c r="I151" i="1"/>
  <c r="J151" i="1" s="1"/>
  <c r="I150" i="1"/>
  <c r="J150" i="1" s="1"/>
  <c r="I149" i="1"/>
  <c r="J149" i="1" s="1"/>
  <c r="I148" i="1"/>
  <c r="J148" i="1" s="1"/>
  <c r="I147" i="1"/>
  <c r="J147" i="1" s="1"/>
  <c r="I146" i="1"/>
  <c r="J146" i="1" s="1"/>
  <c r="I145" i="1"/>
  <c r="J145" i="1" s="1"/>
  <c r="I144" i="1"/>
  <c r="J144" i="1" s="1"/>
  <c r="I143" i="1"/>
  <c r="J143" i="1" s="1"/>
  <c r="I142" i="1"/>
  <c r="J142" i="1" s="1"/>
  <c r="I140" i="1"/>
  <c r="J140" i="1" s="1"/>
  <c r="I138" i="1"/>
  <c r="J138" i="1" s="1"/>
  <c r="I136" i="1"/>
  <c r="J136" i="1" s="1"/>
  <c r="I134" i="1"/>
  <c r="J134" i="1" s="1"/>
  <c r="I133" i="1"/>
  <c r="J133" i="1" s="1"/>
  <c r="I132" i="1"/>
  <c r="J132" i="1" s="1"/>
  <c r="I131" i="1"/>
  <c r="J131" i="1" s="1"/>
  <c r="I129" i="1"/>
  <c r="J129" i="1" s="1"/>
  <c r="I128" i="1"/>
  <c r="J128" i="1" s="1"/>
  <c r="I127" i="1"/>
  <c r="J127" i="1" s="1"/>
  <c r="I126" i="1"/>
  <c r="J126" i="1" s="1"/>
  <c r="I125" i="1"/>
  <c r="J125"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03" i="1"/>
  <c r="J103" i="1" s="1"/>
  <c r="I102" i="1"/>
  <c r="J102" i="1" s="1"/>
  <c r="I101" i="1"/>
  <c r="J101" i="1" s="1"/>
  <c r="I100" i="1"/>
  <c r="J100" i="1" s="1"/>
  <c r="I99" i="1"/>
  <c r="J99" i="1" s="1"/>
  <c r="I98" i="1"/>
  <c r="J98" i="1" s="1"/>
  <c r="I97" i="1"/>
  <c r="J97" i="1" s="1"/>
  <c r="I96" i="1"/>
  <c r="J96" i="1" s="1"/>
  <c r="I95" i="1"/>
  <c r="J95" i="1" s="1"/>
  <c r="I94" i="1"/>
  <c r="J94" i="1" s="1"/>
  <c r="I92" i="1"/>
  <c r="J92" i="1" s="1"/>
  <c r="I91" i="1"/>
  <c r="J91" i="1" s="1"/>
  <c r="I90" i="1"/>
  <c r="J90" i="1" s="1"/>
  <c r="I89" i="1"/>
  <c r="J89" i="1" s="1"/>
  <c r="I88" i="1"/>
  <c r="J88" i="1" s="1"/>
  <c r="I87" i="1"/>
  <c r="J87" i="1" s="1"/>
  <c r="I85" i="1"/>
  <c r="J85" i="1" s="1"/>
  <c r="I84" i="1"/>
  <c r="J84" i="1" s="1"/>
  <c r="I83" i="1"/>
  <c r="J83" i="1" s="1"/>
  <c r="I76" i="1"/>
  <c r="J76" i="1" s="1"/>
  <c r="I71" i="1"/>
  <c r="J71" i="1" s="1"/>
  <c r="I70" i="1"/>
  <c r="J70" i="1" s="1"/>
  <c r="I69" i="1"/>
  <c r="J69" i="1" s="1"/>
  <c r="I67" i="1"/>
  <c r="J67" i="1" s="1"/>
  <c r="I66" i="1"/>
  <c r="J66" i="1" s="1"/>
  <c r="I64" i="1"/>
  <c r="J64" i="1" s="1"/>
  <c r="I63" i="1"/>
  <c r="J63" i="1" s="1"/>
  <c r="I56" i="1"/>
  <c r="J56" i="1" s="1"/>
  <c r="I49" i="1"/>
  <c r="J49" i="1" s="1"/>
  <c r="I43" i="1"/>
  <c r="J43" i="1" s="1"/>
  <c r="I41" i="1"/>
  <c r="J41" i="1" s="1"/>
  <c r="I36" i="1"/>
  <c r="J36" i="1" s="1"/>
  <c r="I35" i="1"/>
  <c r="J35" i="1" s="1"/>
  <c r="I34" i="1"/>
  <c r="J34" i="1" s="1"/>
  <c r="I33" i="1"/>
  <c r="J33" i="1" s="1"/>
  <c r="I27" i="1"/>
  <c r="J27" i="1" s="1"/>
  <c r="I26" i="1"/>
  <c r="J26" i="1" s="1"/>
  <c r="I17" i="1"/>
  <c r="J17" i="1" s="1"/>
  <c r="I16" i="1"/>
  <c r="J16" i="1" s="1"/>
  <c r="I15" i="1"/>
  <c r="J15" i="1" s="1"/>
  <c r="S499" i="3"/>
  <c r="E26" i="3"/>
  <c r="L26" i="3"/>
  <c r="L541" i="3"/>
  <c r="L562" i="3"/>
  <c r="S26" i="3" l="1"/>
  <c r="S562" i="3"/>
  <c r="E541" i="3"/>
  <c r="S541" i="3" s="1"/>
</calcChain>
</file>

<file path=xl/comments1.xml><?xml version="1.0" encoding="utf-8"?>
<comments xmlns="http://schemas.openxmlformats.org/spreadsheetml/2006/main">
  <authors>
    <author>P6055</author>
    <author>Mario</author>
  </authors>
  <commentList>
    <comment ref="E88" authorId="0" shapeId="0">
      <text>
        <r>
          <rPr>
            <b/>
            <sz val="9"/>
            <color indexed="81"/>
            <rFont val="Tahoma"/>
            <family val="2"/>
          </rPr>
          <t xml:space="preserve">P6055:VERIFICAR VALOR COSTO TOTAL SUMATORIA ERRADA EN EL  SISTEMA </t>
        </r>
      </text>
    </comment>
    <comment ref="E101" authorId="0" shapeId="0">
      <text>
        <r>
          <rPr>
            <b/>
            <sz val="9"/>
            <color indexed="81"/>
            <rFont val="Tahoma"/>
            <family val="2"/>
          </rPr>
          <t>VERIFICAR  COSTO TOTAL Y FUENTES DE FINANCIACION EN LA CARPETA  POR QUE EL VALOR SUMIISTRADO EN EL SISTEMA ES ERRADO CON LAS FUENTES DE FINANCIACION</t>
        </r>
      </text>
    </comment>
    <comment ref="E112" authorId="0" shapeId="0">
      <text>
        <r>
          <rPr>
            <b/>
            <sz val="9"/>
            <color indexed="81"/>
            <rFont val="Tahoma"/>
            <family val="2"/>
          </rPr>
          <t>P6055:</t>
        </r>
        <r>
          <rPr>
            <sz val="9"/>
            <color indexed="81"/>
            <rFont val="Tahoma"/>
            <family val="2"/>
          </rPr>
          <t xml:space="preserve">
VERIFICAR  COSTO TOTAL Y FUENTES DE FINANCIACION EN LA CARPETA </t>
        </r>
      </text>
    </comment>
    <comment ref="E115" authorId="0" shapeId="0">
      <text>
        <r>
          <rPr>
            <b/>
            <sz val="9"/>
            <color indexed="81"/>
            <rFont val="Tahoma"/>
            <family val="2"/>
          </rPr>
          <t>P6055:</t>
        </r>
        <r>
          <rPr>
            <sz val="9"/>
            <color indexed="81"/>
            <rFont val="Tahoma"/>
            <family val="2"/>
          </rPr>
          <t xml:space="preserve">
VERIFICAR COSTO TOTAL EN EL SISTEMA SUMATORIA ERRADA </t>
        </r>
      </text>
    </comment>
    <comment ref="E116" authorId="0" shapeId="0">
      <text>
        <r>
          <rPr>
            <b/>
            <sz val="9"/>
            <color indexed="81"/>
            <rFont val="Tahoma"/>
            <family val="2"/>
          </rPr>
          <t>P6055:</t>
        </r>
        <r>
          <rPr>
            <sz val="9"/>
            <color indexed="81"/>
            <rFont val="Tahoma"/>
            <family val="2"/>
          </rPr>
          <t xml:space="preserve">
VERIFICAR COSTO TOTAL EN EL SISTEMA SUMATORIA ERRRADA </t>
        </r>
      </text>
    </comment>
    <comment ref="E132" authorId="0" shapeId="0">
      <text>
        <r>
          <rPr>
            <b/>
            <sz val="9"/>
            <color indexed="81"/>
            <rFont val="Tahoma"/>
            <family val="2"/>
          </rPr>
          <t>P6055:</t>
        </r>
        <r>
          <rPr>
            <sz val="9"/>
            <color indexed="81"/>
            <rFont val="Tahoma"/>
            <family val="2"/>
          </rPr>
          <t xml:space="preserve">
VERIFICAR COSTO TOTAL EN EL SISTEMA </t>
        </r>
      </text>
    </comment>
    <comment ref="E133" authorId="0" shapeId="0">
      <text>
        <r>
          <rPr>
            <b/>
            <sz val="9"/>
            <color indexed="81"/>
            <rFont val="Tahoma"/>
            <family val="2"/>
          </rPr>
          <t>P6055:</t>
        </r>
        <r>
          <rPr>
            <sz val="9"/>
            <color indexed="81"/>
            <rFont val="Tahoma"/>
            <family val="2"/>
          </rPr>
          <t xml:space="preserve">
REVISAR FUENTES DE FINANCIACION  EN EL SISTEMA</t>
        </r>
      </text>
    </comment>
    <comment ref="E149" authorId="0" shapeId="0">
      <text>
        <r>
          <rPr>
            <b/>
            <sz val="9"/>
            <color indexed="81"/>
            <rFont val="Tahoma"/>
            <family val="2"/>
          </rPr>
          <t>P6055:</t>
        </r>
        <r>
          <rPr>
            <sz val="9"/>
            <color indexed="81"/>
            <rFont val="Tahoma"/>
            <family val="2"/>
          </rPr>
          <t xml:space="preserve">
VERIFICAR COSTO TOTAL EN EL SISTEMA ERRADO SUMATORIA</t>
        </r>
      </text>
    </comment>
    <comment ref="E166" authorId="0" shapeId="0">
      <text>
        <r>
          <rPr>
            <b/>
            <sz val="9"/>
            <color indexed="81"/>
            <rFont val="Tahoma"/>
            <family val="2"/>
          </rPr>
          <t xml:space="preserve">P6055:Ajustar costo total en el sistema error sumatoria </t>
        </r>
        <r>
          <rPr>
            <sz val="9"/>
            <color indexed="81"/>
            <rFont val="Tahoma"/>
            <family val="2"/>
          </rPr>
          <t xml:space="preserve">
</t>
        </r>
      </text>
    </comment>
    <comment ref="E171" authorId="0" shapeId="0">
      <text>
        <r>
          <rPr>
            <b/>
            <sz val="9"/>
            <color indexed="81"/>
            <rFont val="Tahoma"/>
            <family val="2"/>
          </rPr>
          <t>P6055:</t>
        </r>
        <r>
          <rPr>
            <sz val="9"/>
            <color indexed="81"/>
            <rFont val="Tahoma"/>
            <family val="2"/>
          </rPr>
          <t xml:space="preserve">
VERIFICAR COSTO TOTAL EN EL EL SISTEMA ERROR SUMATORIA </t>
        </r>
      </text>
    </comment>
    <comment ref="E216" authorId="0" shapeId="0">
      <text>
        <r>
          <rPr>
            <b/>
            <sz val="9"/>
            <color indexed="81"/>
            <rFont val="Tahoma"/>
            <family val="2"/>
          </rPr>
          <t>P6055:</t>
        </r>
        <r>
          <rPr>
            <sz val="9"/>
            <color indexed="81"/>
            <rFont val="Tahoma"/>
            <family val="2"/>
          </rPr>
          <t xml:space="preserve">
VERIFICAR VALOR COSTO TOTAL HERROR SUMA</t>
        </r>
      </text>
    </comment>
    <comment ref="E230" authorId="0" shapeId="0">
      <text>
        <r>
          <rPr>
            <b/>
            <sz val="9"/>
            <color indexed="81"/>
            <rFont val="Tahoma"/>
            <family val="2"/>
          </rPr>
          <t>P6055:</t>
        </r>
        <r>
          <rPr>
            <sz val="9"/>
            <color indexed="81"/>
            <rFont val="Tahoma"/>
            <family val="2"/>
          </rPr>
          <t xml:space="preserve">
VERIFICAR COSTO TOTAL HERRADO SUMA EN EL SISTEMA </t>
        </r>
      </text>
    </comment>
    <comment ref="E233" authorId="0" shapeId="0">
      <text>
        <r>
          <rPr>
            <b/>
            <sz val="9"/>
            <color indexed="81"/>
            <rFont val="Tahoma"/>
            <family val="2"/>
          </rPr>
          <t>P6055:</t>
        </r>
        <r>
          <rPr>
            <sz val="9"/>
            <color indexed="81"/>
            <rFont val="Tahoma"/>
            <family val="2"/>
          </rPr>
          <t xml:space="preserve">
ajustar costo total en el sistema </t>
        </r>
      </text>
    </comment>
    <comment ref="E244" authorId="0" shapeId="0">
      <text>
        <r>
          <rPr>
            <b/>
            <sz val="9"/>
            <color indexed="81"/>
            <rFont val="Tahoma"/>
            <family val="2"/>
          </rPr>
          <t>P6055:</t>
        </r>
        <r>
          <rPr>
            <sz val="9"/>
            <color indexed="81"/>
            <rFont val="Tahoma"/>
            <family val="2"/>
          </rPr>
          <t xml:space="preserve">
ajustar el costo total en el sistema </t>
        </r>
      </text>
    </comment>
    <comment ref="E276" authorId="0" shapeId="0">
      <text>
        <r>
          <rPr>
            <b/>
            <sz val="9"/>
            <color indexed="81"/>
            <rFont val="Tahoma"/>
            <family val="2"/>
          </rPr>
          <t>P6055:</t>
        </r>
        <r>
          <rPr>
            <sz val="9"/>
            <color indexed="81"/>
            <rFont val="Tahoma"/>
            <family val="2"/>
          </rPr>
          <t xml:space="preserve">
VERIFICAR COSTO TOTAL HERROR SUMA </t>
        </r>
      </text>
    </comment>
    <comment ref="E312" authorId="0" shapeId="0">
      <text>
        <r>
          <rPr>
            <b/>
            <sz val="9"/>
            <color indexed="81"/>
            <rFont val="Tahoma"/>
            <family val="2"/>
          </rPr>
          <t>P6055:</t>
        </r>
        <r>
          <rPr>
            <sz val="9"/>
            <color indexed="81"/>
            <rFont val="Tahoma"/>
            <family val="2"/>
          </rPr>
          <t xml:space="preserve">
ajuste al costo total en el sistema </t>
        </r>
      </text>
    </comment>
    <comment ref="E351" authorId="0" shapeId="0">
      <text>
        <r>
          <rPr>
            <b/>
            <sz val="9"/>
            <color indexed="81"/>
            <rFont val="Tahoma"/>
            <family val="2"/>
          </rPr>
          <t>P6055:</t>
        </r>
        <r>
          <rPr>
            <sz val="9"/>
            <color indexed="81"/>
            <rFont val="Tahoma"/>
            <family val="2"/>
          </rPr>
          <t xml:space="preserve">
VERIFICAR COSTO TOTAL SUMATORIA EN EL SISTEMA </t>
        </r>
      </text>
    </comment>
    <comment ref="E361" authorId="0" shapeId="0">
      <text>
        <r>
          <rPr>
            <b/>
            <sz val="9"/>
            <color indexed="81"/>
            <rFont val="Tahoma"/>
            <family val="2"/>
          </rPr>
          <t>P6055:</t>
        </r>
        <r>
          <rPr>
            <sz val="9"/>
            <color indexed="81"/>
            <rFont val="Tahoma"/>
            <family val="2"/>
          </rPr>
          <t xml:space="preserve">
VERIFICAR COSTO TOTAL SUMATORIA 
</t>
        </r>
      </text>
    </comment>
    <comment ref="E378" authorId="0" shapeId="0">
      <text>
        <r>
          <rPr>
            <b/>
            <sz val="9"/>
            <color indexed="81"/>
            <rFont val="Tahoma"/>
            <family val="2"/>
          </rPr>
          <t>P6055:</t>
        </r>
        <r>
          <rPr>
            <sz val="9"/>
            <color indexed="81"/>
            <rFont val="Tahoma"/>
            <family val="2"/>
          </rPr>
          <t xml:space="preserve">
VERIFICAR COSTO SUMATORIA ERRADA
</t>
        </r>
      </text>
    </comment>
    <comment ref="E416" authorId="0" shapeId="0">
      <text>
        <r>
          <rPr>
            <b/>
            <sz val="9"/>
            <color indexed="81"/>
            <rFont val="Tahoma"/>
            <family val="2"/>
          </rPr>
          <t>P6055:</t>
        </r>
        <r>
          <rPr>
            <sz val="9"/>
            <color indexed="81"/>
            <rFont val="Tahoma"/>
            <family val="2"/>
          </rPr>
          <t xml:space="preserve">
VERIFICAR  COSTO TOTAL ERRADO SUMATORIA  SISTEMA </t>
        </r>
      </text>
    </comment>
    <comment ref="E420" authorId="0" shapeId="0">
      <text>
        <r>
          <rPr>
            <b/>
            <sz val="9"/>
            <color indexed="81"/>
            <rFont val="Tahoma"/>
            <family val="2"/>
          </rPr>
          <t>P6055:</t>
        </r>
        <r>
          <rPr>
            <sz val="9"/>
            <color indexed="81"/>
            <rFont val="Tahoma"/>
            <family val="2"/>
          </rPr>
          <t xml:space="preserve">
VERIFICAR  COSTO TOTAL ERRADO SUMATORIA  EN ELSISTEMA</t>
        </r>
      </text>
    </comment>
    <comment ref="E432" authorId="0" shapeId="0">
      <text>
        <r>
          <rPr>
            <b/>
            <sz val="9"/>
            <color indexed="81"/>
            <rFont val="Tahoma"/>
            <family val="2"/>
          </rPr>
          <t>P6055:</t>
        </r>
        <r>
          <rPr>
            <sz val="9"/>
            <color indexed="81"/>
            <rFont val="Tahoma"/>
            <family val="2"/>
          </rPr>
          <t xml:space="preserve">
VERIFICAR  COSTO TOTAL ERRADO SUMATORIA  EN ELSISTEMA</t>
        </r>
      </text>
    </comment>
    <comment ref="G444" authorId="0" shapeId="0">
      <text>
        <r>
          <rPr>
            <b/>
            <sz val="9"/>
            <color indexed="81"/>
            <rFont val="Tahoma"/>
            <family val="2"/>
          </rPr>
          <t>P6055:</t>
        </r>
        <r>
          <rPr>
            <sz val="9"/>
            <color indexed="81"/>
            <rFont val="Tahoma"/>
            <family val="2"/>
          </rPr>
          <t xml:space="preserve">
El costo total no se refleja en las fuentes de financiacion
</t>
        </r>
      </text>
    </comment>
    <comment ref="E465" authorId="0" shapeId="0">
      <text>
        <r>
          <rPr>
            <b/>
            <sz val="9"/>
            <color indexed="81"/>
            <rFont val="Tahoma"/>
            <family val="2"/>
          </rPr>
          <t>P6055:</t>
        </r>
        <r>
          <rPr>
            <sz val="9"/>
            <color indexed="81"/>
            <rFont val="Tahoma"/>
            <family val="2"/>
          </rPr>
          <t xml:space="preserve">
ajuste al costo total en el sistema </t>
        </r>
      </text>
    </comment>
    <comment ref="E503" authorId="0" shapeId="0">
      <text>
        <r>
          <rPr>
            <b/>
            <sz val="9"/>
            <color indexed="81"/>
            <rFont val="Tahoma"/>
            <family val="2"/>
          </rPr>
          <t>P6055:</t>
        </r>
        <r>
          <rPr>
            <sz val="9"/>
            <color indexed="81"/>
            <rFont val="Tahoma"/>
            <family val="2"/>
          </rPr>
          <t xml:space="preserve">
VERIFICAR  COSTO TOTAL ERRADO SUMATORIA  EN ELSISTEMA</t>
        </r>
      </text>
    </comment>
    <comment ref="E572" authorId="0" shapeId="0">
      <text>
        <r>
          <rPr>
            <b/>
            <sz val="9"/>
            <color indexed="81"/>
            <rFont val="Tahoma"/>
            <family val="2"/>
          </rPr>
          <t>P6055:</t>
        </r>
        <r>
          <rPr>
            <sz val="9"/>
            <color indexed="81"/>
            <rFont val="Tahoma"/>
            <family val="2"/>
          </rPr>
          <t xml:space="preserve">
VERIFICAR  COSTO TOTAL ERRADO SUMATORIA  EN ELSISTEMA</t>
        </r>
      </text>
    </comment>
    <comment ref="E573" authorId="0" shapeId="0">
      <text>
        <r>
          <rPr>
            <b/>
            <sz val="9"/>
            <color indexed="81"/>
            <rFont val="Tahoma"/>
            <family val="2"/>
          </rPr>
          <t>P6055:</t>
        </r>
        <r>
          <rPr>
            <sz val="9"/>
            <color indexed="81"/>
            <rFont val="Tahoma"/>
            <family val="2"/>
          </rPr>
          <t xml:space="preserve">
VERIFICAR  COSTO TOTAL ERRADO SUMATORIA  EN ELSISTEMA</t>
        </r>
      </text>
    </comment>
    <comment ref="E580" authorId="1" shapeId="0">
      <text>
        <r>
          <rPr>
            <b/>
            <sz val="9"/>
            <color indexed="81"/>
            <rFont val="Tahoma"/>
            <family val="2"/>
          </rPr>
          <t>Mario:</t>
        </r>
        <r>
          <rPr>
            <sz val="9"/>
            <color indexed="81"/>
            <rFont val="Tahoma"/>
            <family val="2"/>
          </rPr>
          <t xml:space="preserve">
VERIFICAR  COSTO TOTAL ERRADO SUMATORIA  EN ELSISTEMA</t>
        </r>
      </text>
    </comment>
    <comment ref="E581" authorId="1" shapeId="0">
      <text>
        <r>
          <rPr>
            <b/>
            <sz val="9"/>
            <color indexed="81"/>
            <rFont val="Tahoma"/>
            <family val="2"/>
          </rPr>
          <t>Mario:</t>
        </r>
        <r>
          <rPr>
            <sz val="9"/>
            <color indexed="81"/>
            <rFont val="Tahoma"/>
            <family val="2"/>
          </rPr>
          <t xml:space="preserve">
VERIFICAR  COSTO TOTAL ERRADO SUMATORIA  EN ELSISTEMA</t>
        </r>
      </text>
    </comment>
    <comment ref="E779" authorId="0" shapeId="0">
      <text>
        <r>
          <rPr>
            <b/>
            <sz val="9"/>
            <color indexed="81"/>
            <rFont val="Tahoma"/>
            <family val="2"/>
          </rPr>
          <t>P6055:</t>
        </r>
        <r>
          <rPr>
            <sz val="9"/>
            <color indexed="81"/>
            <rFont val="Tahoma"/>
            <family val="2"/>
          </rPr>
          <t xml:space="preserve">
ajuste al costo total en el sistema </t>
        </r>
      </text>
    </comment>
    <comment ref="E795" authorId="1" shapeId="0">
      <text>
        <r>
          <rPr>
            <b/>
            <sz val="9"/>
            <color indexed="81"/>
            <rFont val="Tahoma"/>
            <family val="2"/>
          </rPr>
          <t xml:space="preserve">VERIFICAR COSTO TOTAL ERRADA SUMATORIA EN EL SISTEMA </t>
        </r>
      </text>
    </comment>
  </commentList>
</comments>
</file>

<file path=xl/sharedStrings.xml><?xml version="1.0" encoding="utf-8"?>
<sst xmlns="http://schemas.openxmlformats.org/spreadsheetml/2006/main" count="16679" uniqueCount="1664">
  <si>
    <t>CODIGO BPI</t>
  </si>
  <si>
    <t>NOMBRE DEL PROGRAMA O PROYECTO</t>
  </si>
  <si>
    <t>COSTO TOTAL</t>
  </si>
  <si>
    <t>OTRAS FUENTES</t>
  </si>
  <si>
    <t>ENTIDAD EJECUTORA</t>
  </si>
  <si>
    <t>SECTOR DE INVERSION</t>
  </si>
  <si>
    <t>ENTIDAD PROPONENTE</t>
  </si>
  <si>
    <t>Eje</t>
  </si>
  <si>
    <t>Programa</t>
  </si>
  <si>
    <t>Subprograma</t>
  </si>
  <si>
    <t>ESTADO</t>
  </si>
  <si>
    <t>Linares</t>
  </si>
  <si>
    <t>Secretaría de Infraestructura y Minas Departamental</t>
  </si>
  <si>
    <t>Departamento de Nariño</t>
  </si>
  <si>
    <t>Agua potable y saneamiento básico</t>
  </si>
  <si>
    <t>Municipio de Linares</t>
  </si>
  <si>
    <t>Pasto</t>
  </si>
  <si>
    <t>Desarrollo institucional</t>
  </si>
  <si>
    <t>Ética, eficiencia y eficacia pública.</t>
  </si>
  <si>
    <t>Desarrollo y mejoramiento institucional.</t>
  </si>
  <si>
    <t>Pupiales</t>
  </si>
  <si>
    <t>Gualmatán</t>
  </si>
  <si>
    <t>Instituto Departamental de Salud de Nariño</t>
  </si>
  <si>
    <t>Salud</t>
  </si>
  <si>
    <t>El Tambo</t>
  </si>
  <si>
    <t>Roberto Payán</t>
  </si>
  <si>
    <t>Educación (CABILDOS)</t>
  </si>
  <si>
    <t>Educación</t>
  </si>
  <si>
    <t>Municipio de Pupiales</t>
  </si>
  <si>
    <t>Otros</t>
  </si>
  <si>
    <t>Colón</t>
  </si>
  <si>
    <t>Barbacoas</t>
  </si>
  <si>
    <t>Despacho del Gobernador</t>
  </si>
  <si>
    <t>Albán</t>
  </si>
  <si>
    <t>Transporte</t>
  </si>
  <si>
    <t>Ipiales</t>
  </si>
  <si>
    <t>Hospital Civil de Ipiales ESE</t>
  </si>
  <si>
    <t>Municipio de Colón</t>
  </si>
  <si>
    <t>Leiva</t>
  </si>
  <si>
    <t>Salud (CABILDOS)</t>
  </si>
  <si>
    <t>Secretaría de Agricultura y Medio Ambiente Departamental</t>
  </si>
  <si>
    <t>Universidad de Nariño</t>
  </si>
  <si>
    <t>Sector agropecuario</t>
  </si>
  <si>
    <t>Santacruz</t>
  </si>
  <si>
    <t>Consaca</t>
  </si>
  <si>
    <t>Secretaría General Departamental</t>
  </si>
  <si>
    <t>Municipio de Barbacoas</t>
  </si>
  <si>
    <t>Taminango</t>
  </si>
  <si>
    <t>Sector agropecuario (CABILDOS)</t>
  </si>
  <si>
    <t>Secretaria de Planeación Departamental</t>
  </si>
  <si>
    <t>Mallama</t>
  </si>
  <si>
    <t>Secretaria de Educacion Departamental</t>
  </si>
  <si>
    <t>Buesaco</t>
  </si>
  <si>
    <t>Yacuanquer</t>
  </si>
  <si>
    <t>La Florida</t>
  </si>
  <si>
    <t>San Bernardo</t>
  </si>
  <si>
    <t>La Cruz</t>
  </si>
  <si>
    <t>Municipio de La Cruz</t>
  </si>
  <si>
    <t>Otros (CABILDOS)</t>
  </si>
  <si>
    <t>Funes</t>
  </si>
  <si>
    <t>Centro de Salud Funes ESE</t>
  </si>
  <si>
    <t>Cumbal</t>
  </si>
  <si>
    <t>Deporte, recreación y aprovechamiento del tiempo libre</t>
  </si>
  <si>
    <t>Belén</t>
  </si>
  <si>
    <t>ESE Hospital Cumbal</t>
  </si>
  <si>
    <t>Aldana</t>
  </si>
  <si>
    <t>Secretaría de Gobierno Departamental</t>
  </si>
  <si>
    <t>Municipio de Aldana</t>
  </si>
  <si>
    <t>Magui</t>
  </si>
  <si>
    <t>Agua potable y saneamiento básico (CABILDOS)</t>
  </si>
  <si>
    <t>Cumbitara</t>
  </si>
  <si>
    <t>Desarrollo comunitario</t>
  </si>
  <si>
    <t>Tumaco</t>
  </si>
  <si>
    <t>Los Andes</t>
  </si>
  <si>
    <t>ADQUISICIÓN DE LOTE DE TERRENO PARA LA INSTITUCIÓN EDUCATIVA MICROEMPRESARIAL DE CABUYALES DEL MUNICIPIO DE LA CRUZ, DEPARTAMENTO DE NARIÑO.</t>
  </si>
  <si>
    <t>INSTITUCIÓN EDUCATIVA MICROEMPRESARIAL DE CABUYALES</t>
  </si>
  <si>
    <t>Nariño solidario, incluyente y gestor de condiciones para el buen vivir</t>
  </si>
  <si>
    <t>S.E.R. Nariñense</t>
  </si>
  <si>
    <t>Cobertura</t>
  </si>
  <si>
    <t>SISTEMATIZACION Y AUTOMATIZACION PARA EL CONTROL INTEGRAL DEL IMPUESTO AL CONSUMO Y/O PARTICIPACION ECONOMICA DE LICORES, VINOS, APERITIVOS Y SIMILARES; DE CERVEZAS, SIFONES, MEZCLAS Y REFAJOS; Y DE CIGARRILLOS Y TABACO ELABORADO; Y TRAZABILIDAD DE LOS PRODUCTOS PARA EL CONTROL DE LA SEÑALIZACION MEDIANTE LA UTILIZACION DE CODIGOS UNICOS NACIONALES (SISTEMA INFOCONSUMO).</t>
  </si>
  <si>
    <t>Secretaría de Hacienda Departamental</t>
  </si>
  <si>
    <t>Democracia participativa y cero corrupción</t>
  </si>
  <si>
    <t>APOYO A LA REALIZACION DEL ENCUENTRO BINACIONAL Y DE COORDINACION INTERINSTITUCIONAL ENTRE EL DEPARTAMENTO DE NARIÑO Y LA REPUBLICA DE ECUADOR EN LA CIUDAD DE SAN ANDRES DE TUMACO, NARIÑO.</t>
  </si>
  <si>
    <t>Cohesión interna, integración regional, hermandad con el Ecuador y los pueblos del mundo</t>
  </si>
  <si>
    <t>Hermandad con el Ecuador y los pueblos del mundo</t>
  </si>
  <si>
    <t>GESTION TECNICA Y SEGUIMIENTO A LA EJECUCION DE PROYECTOS ESTRATEGICOS DE  DESARROLLO REGIONAL EN EL DEPARTAMENTO DE NARIÑO.</t>
  </si>
  <si>
    <t>CONSTRUCCION PARTICIPATIVA DEL PLAN DE DESARROLLO DEL DEPARTAMENTO DE NARIÑO 2012 -2015</t>
  </si>
  <si>
    <t>Población en situación de desplazamiento</t>
  </si>
  <si>
    <t>APOYO AL MANEJO Y FUNCIONAMIENTO DE SISTEMAS DE INFORMACION, SISTEMAS DE GESTION POR RESULTADOS, MGA E INFORMACION ESTADISTICA EN EL DEPARTAMENTO DE NARIÑO</t>
  </si>
  <si>
    <t xml:space="preserve">APOYO EN LA IDENTIFICACION, FORMULACION, GESTION Y SEGUIMIENTO A PERFILES DE PROYECTOS  EN EL MARCO DEL SISTEMA GENERAL DE REGALIAS EN EL DEPARTAMENTO DE NARIÑO.
</t>
  </si>
  <si>
    <t>ASISTENCIA TECNICA, FORMACION Y CAPACITACION PARA LA GESTION PUBLICA EN EL DEPARTAMENTO DE NARIÑO</t>
  </si>
  <si>
    <t>Atención a grupos vulnerables (Mujer y Género)</t>
  </si>
  <si>
    <t>Atención a grupos vulnerables (Adulto Mayor)</t>
  </si>
  <si>
    <t>Adulto mayor</t>
  </si>
  <si>
    <t>Atención a grupos vulnerables (Discapacidad)</t>
  </si>
  <si>
    <t>Población en situación de discapacidad</t>
  </si>
  <si>
    <t>Infancia, niñez y adolescencia</t>
  </si>
  <si>
    <t>Pueblos indígenas</t>
  </si>
  <si>
    <t>FORTALECIMIENTO DEL BANCO DE PROGRAMAS Y PROYECTOS DE INVERSION PUBLICA DEL DEPARTAMENTO DE NARIÑO.</t>
  </si>
  <si>
    <t xml:space="preserve">CONTROL Y FISCALIZACION DE LOS PRODUCTOS DE LOS PRODUCTOS SUJETOS AL IMPUESTO AL CONSUMO Y/O PARTICIPACION, REPRESION AL CONTRABANDO, DESMANTELAMIENTO DE LA PRODUCCION DE PRODUCTOS ADULTERADOS O ILEGALES EN EL DEPARTAMENTO DE NARIÑO.
</t>
  </si>
  <si>
    <t>FORTALECIMIENTO DE LA ESTRATEGIA REGIONAL DE COOPERACION INTERNACIONAL Y PLAN FRONTERAS EN EL DEPARTAMENTO DE NARIÑO.</t>
  </si>
  <si>
    <t>Cohesión interna, integración regional y relación con la Nación</t>
  </si>
  <si>
    <t>Integración regional y relación con la Nación</t>
  </si>
  <si>
    <t>FORTALECIMIENTO DE LA OFICINA DEPARTAMENTAL DE TURISMO</t>
  </si>
  <si>
    <t>Cultura</t>
  </si>
  <si>
    <t>Etica, eficiencia y eficacia pública</t>
  </si>
  <si>
    <t>Vivienda</t>
  </si>
  <si>
    <t>FORTALECIMIENTO DEL COMITE REGIONAL PARA LA PREVENCION Y ATENCION DE DESASTRES EN EL DEPARTAMENTO DE NARIÑO.</t>
  </si>
  <si>
    <t>Prevención y atención de desastres</t>
  </si>
  <si>
    <t>FORTALECIMIENTO DEL BIENESTAR SOCIAL INSTITUCIONAL EN LA GOBERNACION DEL DEPARTAMENTO DE NARIÑO.</t>
  </si>
  <si>
    <t>ASESORIA Y APOYO TECNICO PARA LA GESTION DE PROYECTOS DE CARÁCTER ENERGETICO EN EL DEPARTAMENTO DE NARIÑO.</t>
  </si>
  <si>
    <t>Electrificación</t>
  </si>
  <si>
    <t>Medio ambiente</t>
  </si>
  <si>
    <t>APOYO A LA GESTION EN LOS PROCESOS CONTRACTUALES DE LOS PROYECTOS ADELANTADOS POR LA SECRETARIA DE INFRAESTRUCTURA Y MINAS DEL DEPARTAMENTO DE NARIÑO.</t>
  </si>
  <si>
    <t>CONTROL, ORGANIZACIÓN E INVENTARIO DE LOS HISTORIALES DE VEHICULOS AUTOMOTORES REGISTRADOS EN LA SEDE OPERATIVA MUNICIPIO DE NARIÑO, ADSCRITA A LA SUBSECRETARIA DE TRANSITO Y TRANSPORTE DEL DEPTO DE NARIÑO</t>
  </si>
  <si>
    <t>Nariño</t>
  </si>
  <si>
    <t>ASESORÍA JURIDICA BAJO LA MODALIDAD DE JUDICATURA EN LA GOBERNACIÓN DEL DEPARTAMENTO DE NARIÑO</t>
  </si>
  <si>
    <t>Despacho del Gobernador - Juridica</t>
  </si>
  <si>
    <t xml:space="preserve">FORMULACIÓN, EVALUACIÓN Y SEGUIMIENTO DE PROYECTOS PRIORIZADOS EN CABILDOS ABIERTOS 2010 - 2011 EN LOS SECTORES DE EDUCACION Y SALUD EN EL DEPARTAMENTO DE NARIÑO </t>
  </si>
  <si>
    <t>FORMULACION, CONTROL Y SEGUIMIENTO DE PROYECTOS DE INVERSION EN LA SECRETARIA DE INFRAESTRUCTURA Y MINAS DEL DEPARTAMENTO DE NARIÑO</t>
  </si>
  <si>
    <t>IMPLEMENTACION DEL PLAN DE SEGURIDAD VIAL EN EL DEPARTAMENTO DE NARIÑO</t>
  </si>
  <si>
    <t xml:space="preserve">FORTALECIMIIENTO INSTITUCIONAL DE LA SUBSECRETARIA DE TRANSITO Y TRANSPORTE DEPARTAMENTAL DE NARIÑO
</t>
  </si>
  <si>
    <t xml:space="preserve">APOYO Y FORTALECIMIIENTO AL CONSEJO DEPARTAMENTAL DE PLANEACION DE NARIÑO
</t>
  </si>
  <si>
    <t>Consejo Departamental de Planeación de Nariño</t>
  </si>
  <si>
    <t>ADQUISICIÓN DEL 4º PISO DEL EDIFICIO DE LA BENEFICENCIA UBICADO EN LA CARRERA 25 Nº 17 - 49 EN LA CIUDAD DE PASTO, NARIÑO</t>
  </si>
  <si>
    <t>Ospina</t>
  </si>
  <si>
    <t>Municipio de Ospina</t>
  </si>
  <si>
    <t xml:space="preserve">IMPLEMENTACION DE UN MODELO DE GOBERNANZA EN NARIÑO
</t>
  </si>
  <si>
    <t>AGENCIA DE DESARROLLO LOCAL - ADEL</t>
  </si>
  <si>
    <t>CAPACITACION PERSONAL DE ENFERMERIA DE LA COSTA PACIFICA NARIÑENSE - TUMACO - NARIÑO.</t>
  </si>
  <si>
    <t>Hospital San Andres ESE</t>
  </si>
  <si>
    <t>Inclusión y oportunidades para grupos poblaciones.</t>
  </si>
  <si>
    <t>CONSTRUCCIÓN DE LABORATORIO CLÍNICO, CONSULTORIO DE PSICOLOGÍA Y PROMOCIÓN Y PREVENCIÓN EN LA INSTITUCIÓN PRESTADORA DE SERVICIOS DE SALUD INDÍGENA DEL RESGUARDO DE MUELLAMUES.</t>
  </si>
  <si>
    <t>Guachucal</t>
  </si>
  <si>
    <t>IPS Indígena del Resguardo de Muellamues.</t>
  </si>
  <si>
    <t>Infraestructura, dotación, formación, apoyo, incentivos y asistencia técnica para la inclusión social - mirada estratégica</t>
  </si>
  <si>
    <t>Infraestructura, dotación, formación, apoyo, incentivos y asistencia técnica para la inclusión social</t>
  </si>
  <si>
    <t>ADECUACIÓN Y REPARACION DE LA SEDE DE LA BANDA DEPARTAMENTAL UBICADA EN EL TEATRO AL AIRE LIBRE AGUSTIN AGUALONGO</t>
  </si>
  <si>
    <t>OTACION DE AMBULANCIA TIPO TAB PARA EL PUESTO DE SALUD DE ALTAQUER, MUNICIPIO DE BARBACOAS.</t>
  </si>
  <si>
    <t>ESE Hospital San Antonio de Barbacoas</t>
  </si>
  <si>
    <t>DOTACIÓN DE DOS AMBULANCIAS PARA LA ESE HOSPITAL SAN ANDRES DE TUMACO, DEPARTAMENTO DE NARIÑO.</t>
  </si>
  <si>
    <t>DOTACION DE DOS AMBULANCIAS PARA EL HOSPITAL CIVIL DE IPIALES</t>
  </si>
  <si>
    <t>Hospital Ciivil de ipiales</t>
  </si>
  <si>
    <t>Hopspital Ciivil de ipiales</t>
  </si>
  <si>
    <t>FORTALECIMIENTO DE LA ASISTENCIA TECNICA EN EL SECTOR LACTEO DE LA CUENCA LECHERA DEL DEPARTAMENTO DE NARIÑO</t>
  </si>
  <si>
    <t>Nariño productivo y competitivo</t>
  </si>
  <si>
    <t>Desarrollo productivo</t>
  </si>
  <si>
    <t>Seguridad alimentaria, desarrollo rural y transformación productiva con énfasis en agroindustria y pesca</t>
  </si>
  <si>
    <t>ADECUACION PLAZA DE GANADO EN EL MUNICIPIO DE TUQUERRES, DEPARTAMENTO DE NARIÑO</t>
  </si>
  <si>
    <t>Túquerres</t>
  </si>
  <si>
    <t>Cabildo Indígena de Túquerres</t>
  </si>
  <si>
    <t>Infraestructura, dotación, formación, apoyo, incentivos y asistencia técnica para la inclusión social.</t>
  </si>
  <si>
    <t xml:space="preserve">IMPLEMENTACION DE UNA ALIANZA ENTRE EL BANCO AGRARIO DE COLOMBIA, EL FONDO DEPARTAMENTAL DE GARANTIAS Y LA GOBERNACIÓN DE NARIÑO PARA PUESTA EN MARCHA DE UN CONVENIO DE RIESGO COMPARTIDO EN NARIÑO </t>
  </si>
  <si>
    <t>Banco Agrario de Colombia</t>
  </si>
  <si>
    <t>DOTACION DE EQUIPOS DEL AREA DE GESTION ASISTENCIAL PARA LA ESE HOSPITAL SAN ANDRES DE TUMACO.</t>
  </si>
  <si>
    <t>ESE Hospital San Andres de Tumaco</t>
  </si>
  <si>
    <t>PUESTA EN MARCHA DEL BANCO DE LECHE HUMANA EN EL HOSPITAL UNIVERSITARIO DEPARTAMENTAL DE NARIÑO.</t>
  </si>
  <si>
    <t>Hospital Universitario Departamental de Nariño.</t>
  </si>
  <si>
    <t>ADQUISICION DE VEHICULO TIPO BLINDADO PARA EL DESPLAZAMIENTO DE PERSONAL DIRECTIVO ADSCRITO A LA CONTRALORIA DEPARTAMENTAL DE NARIÑO.</t>
  </si>
  <si>
    <t>Nariño seguro y en convivencia pacífica</t>
  </si>
  <si>
    <t>Seguridad como bien público</t>
  </si>
  <si>
    <t>Fortalecimiento y coordinación institucional</t>
  </si>
  <si>
    <t>IMPLEMENTACION DE UNA ALIANZA PARA EL ESTABLECIMIENTO DE 100 HECTAREAS DE CACAO PARA PEQUEÑOS PRODUCTORES EN EL MUNICIPIO DE TUMACO -</t>
  </si>
  <si>
    <t>Corporación para el desarrollo agroempresarial de Tumaco - Cordeagropaz</t>
  </si>
  <si>
    <t>Calidad y pertinencia</t>
  </si>
  <si>
    <t>TERMINACION DEL COLISEO CUBIERTO INSTITUCION FRANCISCO DE PAULA SANTANDER, MUNICIPIO DE OSPINA, DEPARTAMENTO DE NARIÑO.</t>
  </si>
  <si>
    <t>Municipio de Túquerres</t>
  </si>
  <si>
    <t>Nariño cultural y deportivo</t>
  </si>
  <si>
    <t>Recreación, deporte y actividad fìsica</t>
  </si>
  <si>
    <t>Infraestructura para la recreación y el deporte</t>
  </si>
  <si>
    <t>ADQUISICION DE AMBULANCIA TAB PRIMER NIVEL DE ATENCION PARA LA IPS DEL PUEBLO INGA EN APONTE, MUNICIPIO DEL TABLON DE GOMEZ NARIÑO</t>
  </si>
  <si>
    <t>El Tablón de Gómez</t>
  </si>
  <si>
    <t>IPS Indigena del Pueblo Inga en Aponte</t>
  </si>
  <si>
    <t>CONSERVACION DE AREAS ESTRATEGICAS EN LAS CUENCAS DE LOS RIOS MAYO JUANAMBU Y GUAITARA</t>
  </si>
  <si>
    <t>Nariño sostenible</t>
  </si>
  <si>
    <t>Sostenibilidad de la biodiversidad y de los recursos naturales - mirada estratégica</t>
  </si>
  <si>
    <t>Conservación, preservación y uso sostenible de la biodiversidad y los recursos naturales</t>
  </si>
  <si>
    <t>APOYO POR CONTRATO A LA GESTION DOCUMENTAL DE ARCHIVO Y HOJAS DE VIDA SECRETARIA DE EDUCACION DE NARIÑO</t>
  </si>
  <si>
    <t>Desarrollo y fortalecimiento institucional</t>
  </si>
  <si>
    <t>ADQUSICION DE EQUIPOS DE ALTA TECNOLOGIA PARA EL SERVICIO DE RADIOTERAPIA Y RADIOCIRUGIA EN EL HOSPITAL UNIVERSITARIO DEPARTAMENTAL DE NARIÑO.</t>
  </si>
  <si>
    <t>CONSERVACION DE LA BIODIVERSIDAD Y SUS SERVICIOS ECOSISTEMICOS A TRAVÈS DE LA  GENERACION DE CULTURA AMBIENTAL Y EL DESARROLLO DE ACTIVIDADES PRODUCTIVAS SOSTENIBLES Y PROMOCION DE ECOTURISMO EN EL DEPARTAMENTO DE NARIÑO</t>
  </si>
  <si>
    <t>Medio ambiente (CABILDOS)</t>
  </si>
  <si>
    <t>ADMINISTRACIÓN DEL PROGRAMA DE MEJORAMIENTO DE LA CALIDAD EDUCATIVA EN LOS 61 MUNICIPIOS NO CERTIFICADOS DEL DEPARTAMENTO DE NARIÑO</t>
  </si>
  <si>
    <t>APOYO A LA FORMALIZACION DE PREDIOS EN EL  MUNIICPIO DE LA UNION</t>
  </si>
  <si>
    <t>La Unión</t>
  </si>
  <si>
    <t>ADMINISTRACIÓN PROYECTOS DE ACCESO Y PERMANENCIA ESCOLAR 61 MUNICIPIOS NO CERTIFICADOS DEL DEPARTAMENTO DE NARIÑO</t>
  </si>
  <si>
    <t>ADMINISTRACIÓN PROCESO DE FORTALECIMIENTO Y DESARROLLO INSTITUCIONAL 61 MUNICIPIOS NO CERTIFICADOS DEL DEPARTAMENTO DE NARIÑO</t>
  </si>
  <si>
    <t>DOTACIÓN SISTEMA DE INFORMACIÓN DE ESTABLECIMIENTOS EDUCATIVOS 61 MUNICIPIOS NO CERTIFICADOS DEL DEPARTAMENTO DE NARIÑO</t>
  </si>
  <si>
    <t>UNIVERSIDAD DE NARIÑO</t>
  </si>
  <si>
    <t>ELABORACION DE ESTUDIOS Y DISEÑOS TECNICOS PARA LA AMPLIACION DE LA IPS INDIGENA "JULIAN CARLOSAMA" EN EL RESGUARDO INDIGENA DE TUQUERRES Y CONSTRUCCION DE UNA SEDE DE LA IPS INDIGENA "JULIAN CARLOSAMA" EN EL RESGUARDO INDIGENA DE YASCUAL, MUNICIPIO DE TUQUERRES.</t>
  </si>
  <si>
    <t>Desarrollo con identidad de los grupos étnicos.</t>
  </si>
  <si>
    <t>CONSTRUCCION DE UN POLIDEPORTIVO INFANTIL EN LA URBANIZACION SAN CARLOS EN EL MUNICIPIO DE OSPINA, DEPARTAMENTO DE NARIÑO.</t>
  </si>
  <si>
    <t>Deporte, recreación y aprovechamiento del tiempo libre (CABILDOS)</t>
  </si>
  <si>
    <t>ACTUALIZACION E IMPLEMENTACION DEL MECI 1000:2005 EN EL SECTOR CENTRAL DE LA GOBERNACION DE NARIÑO</t>
  </si>
  <si>
    <t>Nariño gobernable</t>
  </si>
  <si>
    <t>REPOSICIÓN DE ALCANTARILLADO EN LA VIA DE ACCESO DE LA CABECERA CORREGIMENTAL DE TUNJA GRANDE, MUNICIPIO DE LA FLORIDA</t>
  </si>
  <si>
    <t>Municipio de La Florida</t>
  </si>
  <si>
    <t>DOTACIÓN DE EQUIPOS, MATERIAL DIDÁCTICO, MOBILIARIO  Y CUALIFICACIÓN DOCENTE PARA LAS IES MALLAMA, LAS DELICIAS, NORMAL MARCO FIDEL SUAREZ, CHAPACUAL, GUSTIN SANTACRUZ, SAN JOSE DE MATITUY Y CE FRANCO VILLA, TUNJA CHIQUITO Y SAGRADOS CORAZONES.</t>
  </si>
  <si>
    <t xml:space="preserve">ADQUISICION, MONTAJE Y PUESTA EN MARCHA DE UN CENTRO DE ACOPIO Y ENFRIAMIENTO DE LECHE (CAEL) EN EL MUNICIPIO DE PUPIALES </t>
  </si>
  <si>
    <t>Asociación de Productores de leche de Pupiales ASOPROLECHE</t>
  </si>
  <si>
    <t>APOYO AL FORTALECIMIIENTO COMERCIAL MEDIANTE LA REALIZACION DE FERIAS Y EVENTOS EN EL DEPARTAMENTO DE NARIÑO</t>
  </si>
  <si>
    <t>Turismo, artesanías, comercio y servicios</t>
  </si>
  <si>
    <t xml:space="preserve">CONSTRUCCION SISTEMA DE ACUEDUCTO VEREDA EL PORVENIR DE ILES NARIÑO
</t>
  </si>
  <si>
    <t>Iles</t>
  </si>
  <si>
    <t>Subsecretaría de Economía Regional y Agua Potable</t>
  </si>
  <si>
    <t>Municipio de Iles</t>
  </si>
  <si>
    <t>Planificación de cuencas hidrográficas y ordenamiento territorial. Gestión integral del recurso hídrico. Gestión del riesgo y adaptación al cambio climático</t>
  </si>
  <si>
    <t>Gestión integral del recurso hídrico - GIRH</t>
  </si>
  <si>
    <t>CONSTRUCCION DE OBRAS COMPLEMENTARIAS DE ALCANTARILLADO POR PAVIMENTACION DE LA VIA SAN JOSE - SAN BERNARDO SECTOR EL CARMELO MUNICIPIO DE SAN JOSE DE ALBAN</t>
  </si>
  <si>
    <t>DOTACION DE MOBILIARIO Y EQUIPOS DE COMPUTO PARA EL CENTRO DE FORMACION A DISTANCIA DEL RESGUARDO INDIGENA DE PASTAS MUNICIPIO DE ALDANA</t>
  </si>
  <si>
    <t>RESGUARDO INDIGENA PASTAS ALDANA</t>
  </si>
  <si>
    <t>SUBSIDIO DE TRANSPORTE TERRESTRE ESCOLAR PARA LOS ESTUDIANTES DE LAS ZONAS RURALES DEL MUNICIPIO DE POLICARPA, DEPARTAMENTO DE NARIÑO</t>
  </si>
  <si>
    <t>Policarpa</t>
  </si>
  <si>
    <t>Municipio de Policarpa</t>
  </si>
  <si>
    <t>OPTIMIZACION ACUEDUCTO DE CARLOSAMA PRIMERA ETAPA, MUNICIPIO DE CUASPUD, DEPARTAMENTO DE NARIÑO.</t>
  </si>
  <si>
    <t>Cuaspud</t>
  </si>
  <si>
    <t>Municipio de Cuaspúd</t>
  </si>
  <si>
    <t>Acueducto</t>
  </si>
  <si>
    <t>CONSTRUCCIÓN PLANTA DE TRATAMIENTO DE AGUA POTABLE EN EL CASCO URBANO DEL MUNICIPIO DE CUASPUD, DEPARTAMENTO DE NARIÑO</t>
  </si>
  <si>
    <t>Alcaldia Municipal de Cuaspud</t>
  </si>
  <si>
    <t>Municipio de Cuaspud</t>
  </si>
  <si>
    <t xml:space="preserve">ESTUDIOS PARA LA RESTAURACION DE HABITAS Y ECOSISTEMAS NATURALES PROVEDORES DE SERVICIOS AMBIENTALES Y BIODIVERSIDAD EN LAS SUBRREGIONES: MAYO, JUANAMBU, EXPROVINCIA DE OBANDO, PIEDEMONTE COSTERO, OCCIDENTE, GUAMBUYACO Y SANQUIANGA.
</t>
  </si>
  <si>
    <t>REPOSICIÓN DE AMBULANCIA PARA LA ESE CENTRO DE SALUD DE BELÉN</t>
  </si>
  <si>
    <t>ESE CENTRO DE SALUD DE BELÉN</t>
  </si>
  <si>
    <t>ESTUDIO PROPUESTA CIUDAD DEL CONOCIMIENTO EN LAS SUBREGIONES DE PACIFICO SUR, SANQUIANGA, PIE DE MONTE Y TELEMBÍ, NARIÑO.</t>
  </si>
  <si>
    <t>APOYO A LAS INSTITUCIONES EDUCATIVAS QUE PARTICIPARÁN EN EL ZONA Y FINAL NACIONAL DE JUEGOS INTERCOLEGIADOS EN LOS DEPARTAMENTOS DE CAUCA, VALLE, QUINDIÓ, RISARALDA Y CALDAS</t>
  </si>
  <si>
    <t>REPOSICION DE AMBULANCIA TAB PARA EL HOSPITAL SAN CARLOS DEL MUNICIPIO DE SAN PABLO</t>
  </si>
  <si>
    <t>San Pablo</t>
  </si>
  <si>
    <t>ESE HOSPITAL SAN CARLOS</t>
  </si>
  <si>
    <t>CONSTRUCCION  DE CUARTO DE DEPOSITO DE RESIDUOS HOSPITALARIOS DE LA IPS INDIGENA GUAITARA, MUNICIPIO DE IPIALES, DEPARTAMENTO DE NARIÑO.</t>
  </si>
  <si>
    <t>IPS INDIGENA GUAITARA</t>
  </si>
  <si>
    <t xml:space="preserve">IPS INDIGENA GUAITARA </t>
  </si>
  <si>
    <t>DOTACIÓN DE EQUIPOS BIOMEDICOS, HOSPITALARIOS, MÉDICOS, ODONTOLOGICOS, PARA EL HOSPITAL EL BUEN SAMARITANO DE LA CRUZ</t>
  </si>
  <si>
    <t>ESE HOSPITAL EL BUEN SAMARITANO</t>
  </si>
  <si>
    <t>ADQUISICIÓN DE UNIDAD MÓVIL MEDICO ODONTOLOGICA PARA LA ESE CENTRO DE SALUD MUNICIPAL NIVEL I, LUIS ACOSTA, DEL MUNICIPIO DE LA UNION.</t>
  </si>
  <si>
    <t>ESE LUIS ACOSTA</t>
  </si>
  <si>
    <t>ADQUISICIÓN DE PLANTA ELÉCTRICA PARA LA ESE CENTRO DE SALUD BELEN, MUNICIPIO DE BELÉN.</t>
  </si>
  <si>
    <t>ESE CENTRO DE SALUD BELEN</t>
  </si>
  <si>
    <t>ADECUACIÓN DE ÁREAS DE SERVICIOS DE HOSPITALIZACIÓN  Y DE URGENCIAS DEL HOSPITAL SAN CARLOS, DEL MUNICIPIO DE SAN PABLO.</t>
  </si>
  <si>
    <t>Municipio de San Pablo</t>
  </si>
  <si>
    <t>ADQUISICIÓN DE UN BUS ESCOLAR PARA EL TRANSPORTE DE LOS ESTUDIANTES DE LAS INSTITUCIONES EDUCATIVAS DEL MUNICIPIO DE MALLAMA.</t>
  </si>
  <si>
    <t>ADQUISICIÓN DE EQUIPOS MÉDICOS, BIOMEDICOS, ODONTOLOGICOS Y DE RAYOS X PARA LA ESE HOSPITAL CUMBAL, DEL MUNICIPIO DE CUMBAL.</t>
  </si>
  <si>
    <t>ESE HOSPITAL CUMBAL</t>
  </si>
  <si>
    <t>AMPLIACION DEL CENTRO DE SALUD DE CONSACA ESE, MUNICIPIO DE CONSACA</t>
  </si>
  <si>
    <t>ESE CENTRO DE SALUD DE CONSACA</t>
  </si>
  <si>
    <t>REPOSICIÓN Y DOTACIÓN DEL HOSPITAL EL BUEN SAMARITANO, MUNICIPIO DE LA CRUZ.</t>
  </si>
  <si>
    <t>7.499.952.10</t>
  </si>
  <si>
    <t>ALCALDIA MUNICIPAL DE LA CRUZ</t>
  </si>
  <si>
    <t>AMPLIACIÓN SEDE ADMINISTRATIVA Y TERMINACIÓN AUDITORIO DEL CENTRO DE SALUD HERMES ANDRADE MEJIA, MUNICIPIO DE TANGUA.</t>
  </si>
  <si>
    <t>Tangua</t>
  </si>
  <si>
    <t>ESE Centro de Salud Hermes Andrade Mejia</t>
  </si>
  <si>
    <t>ADQUISICIÓN DE VEHÍCULO PARA TRASLADO ASISTENCIAL BÁSICO PARA LA ESE CENTRO DE SALUD SAN BERNARDO, MUNICIPIO DE SAN BERNARDO.</t>
  </si>
  <si>
    <t>ESE CENTRO DE SALUD SAN BERNARDO</t>
  </si>
  <si>
    <t>REPOSICIÓN DE AMBULANCIA PARA EL CENTRO DE SALUD SAN MIGUEL ARCANGEL, ESE, MUNICIPIO DE OSPINA.</t>
  </si>
  <si>
    <t>ESE CENTRO DE SALUD SAN MIGUEL ARCANGEL</t>
  </si>
  <si>
    <t>DISEÑO DE LA ESTRUCTURA ADMINISTRATIVA DEL TALENTO HUMANO DE LA ASAMBLEA DEPARTAMENTAL</t>
  </si>
  <si>
    <t>Asamblea Departamental de Nariño</t>
  </si>
  <si>
    <t>Modernización y fortalecimiento institucional</t>
  </si>
  <si>
    <t>DOTACIÓN DE SILLETERÍA PARA EL AUDITORIO DEL LICEO DE LA UNIVERSIDAD DE NARIÑO</t>
  </si>
  <si>
    <t>DOTACION DE UNA UNIDAD MÓVIL PARA EL HOSPITAL SAN CARLOS ESE, DEL MUNICIPIO DE SAN PABLO, NARIÑO.</t>
  </si>
  <si>
    <t xml:space="preserve">AMPLIACIÓN Y REFORZAMIENTO DEL CENTRO DE SALUD MUNICIPAL NIVEL 1, LUIS ACOSTA ESE, MUNICIPIO DE LA UNIÓN </t>
  </si>
  <si>
    <t>ESE CENTRO DE SALUD LUIS ACOSTA</t>
  </si>
  <si>
    <t>DOTACIÓN DE EQUIPOS BIOMEDICOS PARA LA ESE HOSPITAL SAN CARLOS, DEL MUNICIPIO DE SAN PABLO</t>
  </si>
  <si>
    <t>FORTALECIMIENTO DE ALIANZAS PRODUCTIVAS AGROPECUARIAS EN EL DEPARTAMENTO DE NARIÑO</t>
  </si>
  <si>
    <t>ASISTENCIA A LA POBLACION VINCULADA AL COMERCIO ILICITO DE COMBUSTIBLE EN EL MUNICIPIO DE CUMBAL</t>
  </si>
  <si>
    <t>Oportunidades de ingresos para la inclusiòn social</t>
  </si>
  <si>
    <t>Trabajo e ingresos con prioridad en población con menores oportunidades</t>
  </si>
  <si>
    <t>ADQUISICIÓN UNIDAD MÓVIL MEDICO ODONTOLOGICA PARA LA IPS INDIGENA JULIAN CARLOSAMA, DEL MUNICIPIO DE TUQUERRES.</t>
  </si>
  <si>
    <t>IPS INDIGENA JULIAN CARLOSAMA</t>
  </si>
  <si>
    <t>FORTALECIMIENTO DE LA PRODUCCIÓN PISCICOLA AMIGABLE CON EL MEDIO AMBIENTE DEPARTAMENTO DE NARIÑO</t>
  </si>
  <si>
    <t>Asociacion Indígena Territorial Agroambiental Tres de Mayo</t>
  </si>
  <si>
    <t>CONSTRUCCIÓN DE DOS AULAS DE CLASE EN LOS CENTROS EDUCATIVOS CANOAS Y SIMON BOLIVAR Y CONSTRUCCIÓN DE CANCHAS MULTIFUNCIONALES EN LOS CENTROS EDUCATIVOS NACEDEROS E I.E. EL EJIDO EN EL MUNICIPIO DE POLICARPA</t>
  </si>
  <si>
    <t>CONSTRUCCIÓN LINEA DE IMPULSIÓN ACUEDUCTO VEREDA CHITAIRA EN EL MUNICIPIO DE ALDANA, DEPARTAMENTO DE NARIÑO</t>
  </si>
  <si>
    <t>FORTALECIMIENTO DE LA ASISTENCIA TECNICA DIRECTA RURAL EN EL DEPARTAMENTO DE NARIÑO</t>
  </si>
  <si>
    <t>DOTACION DE AMBULANCIA TIPO TAB PARA LA ESE LA BUENA ESPERANZA DEL MUNICIPIO DE COLON</t>
  </si>
  <si>
    <t>ESE LA BUENA ESPERANZA</t>
  </si>
  <si>
    <t>CONSTRUCCION DE PAVIMENTO EN CONCRETO RIGIDO EN LA CARRERA TERCERA ENTRE CALLES PRIMERA Y CUARTA EN LA CABECERA MUNICIPAL DE NARIÑO, DEPARTAMENTO DE NARIÑO</t>
  </si>
  <si>
    <t>Municipio de Nariño</t>
  </si>
  <si>
    <t>Competitividad</t>
  </si>
  <si>
    <t>Infraestructura fìsica, social y conectividad</t>
  </si>
  <si>
    <t>CAPACITACION EN LA TECNICA DE MICROFUSION A LOS JOYEROS DEL DEPARTAMENTO DE NARIÑO</t>
  </si>
  <si>
    <t>ASOCIACION ECLEKTICA DE JOYERIA Y BISUTERIA DE PASTO</t>
  </si>
  <si>
    <t>Minería sostenible y producción energética</t>
  </si>
  <si>
    <t>ASISTENCIA RAPIDA PARA LA RECUPERACION DE LAS CAPACIDADES PRODUCTIVAS DE PEQUEÑOS PRODUCTORES AFECTADOS POR LAS INUNDACIONES 2011 EN EL MUNCIPIO DE TUMACO DEPARTAMENTO DE NARIÑO MEDIANTE EL MONTAJE DE 10 VIVEROS DE PLATANO</t>
  </si>
  <si>
    <t>PALMEROS DEL PACIFICO SUR PALMASUR SAT</t>
  </si>
  <si>
    <t>DOTACIÓN PLANTAS SOLARES PARA ESTABLECIMIENTOS EDUCATIVOS DE LA ZONA RURAL DEL MUNICIPIO DE SANTACRUZ NARIÑO</t>
  </si>
  <si>
    <t>Municipio de Santacruz</t>
  </si>
  <si>
    <t>ADECUACION DEL AREA ADMINISTRATIVA DEL CENTRO DE ACOPIO DE PRODUCTOS AGRICOLAS FUDENA EN LA VEREDA LA MERCED MUNICIPIO DE LA UNION DEPARTAMENTO DE NARIÑO</t>
  </si>
  <si>
    <t>FUDENA</t>
  </si>
  <si>
    <t>FORTALECIMIENTO Y FORMACION EN DERECHO MAYOR Y JURIDICCION ESPECIAL INDIGENA EN EL MPIO DE GUACHAVEZ</t>
  </si>
  <si>
    <t>ADECUACION DE PARQUE, PARQUEADERO Y VIA DE ACCESO DEL HOGAR INFANTIL CHACHAGUI NARIÑO</t>
  </si>
  <si>
    <t>Chachagüí</t>
  </si>
  <si>
    <t>Municipio de Chachagüi</t>
  </si>
  <si>
    <t>Primera infancia, infancia, adolescencia y juventud</t>
  </si>
  <si>
    <t>ADQUISICION LOTE DE TERRENO PARA LA POSTERIOR AMPLIACION DE LA INSTITUCION EDUCATIVA SEBASTIAN DE BELALCAZAR, MUNICIPIO DE SAPUYES.</t>
  </si>
  <si>
    <t>Sapuyes</t>
  </si>
  <si>
    <t xml:space="preserve">Institución Educativa Sebastián de Belálcazar </t>
  </si>
  <si>
    <t>CONSTRUCCIÓN POLIDEPORTIVO EN EL CENTRO EDUCATIVO PLAZUELAS</t>
  </si>
  <si>
    <t>Agencia de Desarrollo Local de Nariño</t>
  </si>
  <si>
    <t>Junta de Acción comunal Las Plazuelas</t>
  </si>
  <si>
    <t xml:space="preserve">CONSTRUCCION PARQUE PARA NIÑOS - BARRIO CENTENARIO 1, MUNICIPIO DE ALBAN - NARIÑO </t>
  </si>
  <si>
    <t>Municipio de Albán</t>
  </si>
  <si>
    <t>CONSTRUCCIÓN PLANTAS DE TRATAMIENTO MODULARES COMPACTAS PARA ACUEDUCTOS RURALES DE LAS VEREDAS CANDAGAN, MANCHAG, INGA Y CHAGUES, MUNICIPIO DE SANTACRUZ - DEPARTAMENTO DE NARIÑO</t>
  </si>
  <si>
    <t>Planificación de cuencas hidrográficas y ordenamiento territorial. Gestión integral del recurso</t>
  </si>
  <si>
    <t>hídrico. Gestión del riesgo y adaptación al cambio climático</t>
  </si>
  <si>
    <t>REALIZACION CARRERA ATLÉTICA INTERNACIONAL RESCATE DE LA FRONTERA EN LA CIUDAD DE SAN ANDRES DE TUMACO, NARIÑO.</t>
  </si>
  <si>
    <t>Municipio de Tumaco</t>
  </si>
  <si>
    <t>Educación física, actividad física, recreación y deporte</t>
  </si>
  <si>
    <t xml:space="preserve">ADECUACION A LAS INSTALACIONES DE LA ESCUELA NUEVA LOS OLIVOS VEREDA LOS OLIVOS </t>
  </si>
  <si>
    <t>Junta de Acción Comunal los Olivos</t>
  </si>
  <si>
    <t>REALIZACION V FORO BINACIONAL DEL ÁREA ESTRATÉGICA DE DESARROLLO DEL PACIFICO EN LA ZONA DE INTEGRACIÓN FRONTERIZA  COLOMBO-ECUATORIANA  EN LA CIUDAD DE SAN ANDRES DE TUMACO -  DEL DICHO AL HECHO</t>
  </si>
  <si>
    <t>Nariño unido, integrado al país y en hermanad con el Ecuador y otros pueblos del mundo</t>
  </si>
  <si>
    <t>Cohesión interna, convergencia regional, integración nacional y hermandad con el Ecuador y otros pueblos del mundo.</t>
  </si>
  <si>
    <t>Hermandad con el Ecuador y los otros pueblos del mundo</t>
  </si>
  <si>
    <t>MEJORAMIENTO Y MANTENIMIIENTO DEL POLIDEPORTIVO DE LA  INSTITUCION EDUCATIVA DE LOS ARRAYANES DEL MUNICIPIO DE CORDOBA - NARIÑO</t>
  </si>
  <si>
    <t>Córdoba</t>
  </si>
  <si>
    <t>Municipio de Córdoba</t>
  </si>
  <si>
    <t>DOTACION DE EQUIPOS BIOMEDICOS PARA LA ESE VIRGEN DE LOURDES</t>
  </si>
  <si>
    <t>ESE VIRGEN DE LOURDES</t>
  </si>
  <si>
    <t>ADQUISICIÓN UNIDAD MÓVIL MEDICO ODONTOLOGICA PARA LA ESE VIRGEN DE LOURDES</t>
  </si>
  <si>
    <t>DOTACIÓN DE EQUIPOS BIOMEDICOS PARA EL CENTRO DE SALUD SAN JUAN BAUTISTA DEL MUNICIPIO DE PUPIALES - NARIÑO.</t>
  </si>
  <si>
    <t>ESE CENTRO DE SALUD SAN JUAN BAUTISTA - PUPIALES</t>
  </si>
  <si>
    <t>DIAGNOSTICO INTEGRAL DEL ARCHIVO DOCUMENTAL DE LA GOBERNACIÓN DE NARIÑO</t>
  </si>
  <si>
    <t>DOTACIÓN DE EQUIPOS BIOMEDICOS Y PLANTA ELÉCTRICA PARA EL CENTRO HOSPITAL LUIS ANTONIO MONTERERO ESE DEL MUNICIPIO DE POTOSÍ.</t>
  </si>
  <si>
    <t>Potosí</t>
  </si>
  <si>
    <t xml:space="preserve">CENTRO HOSPITAL LUIS ANTONIO MONTERERO ESE </t>
  </si>
  <si>
    <t>CONSTRUCCIÓN POLIDEPORTIVO INSTITUCIÓN EDUCATIVA CHACHAGÜI - SECUNDARIA</t>
  </si>
  <si>
    <t>APOYO A LA CONVOCATORIA DE OTORGAMIIENTO DE SUBSIDIOS PARA ADQUISICION DE TIERRA PARA FAMILIAS DESPLAZADAS EN EL DEPARTAMENTO DE NARIÑO</t>
  </si>
  <si>
    <t>Instituto Colombiano de Desarrollo Rural - INCODER</t>
  </si>
  <si>
    <t>CONSTRUCCIÓN DE UNA AULA Y MURO DE CONTENCIÓN EN LA INSTITUCIÓN EDUCATIVA SAN PEDRO MUNICIPIO DE EL TAMBO</t>
  </si>
  <si>
    <t>Muncipio de El Tambo</t>
  </si>
  <si>
    <t>Municipio de El Tambo</t>
  </si>
  <si>
    <t>FORTALECIMIENTO DE LA CULTURA, USOS Y COSTUMBRES DEL PUEBLO INDIGENA DE LOS PASTOS EN EL GRAN VALLE DE ARANDA, SAN JUAN DE PASTO</t>
  </si>
  <si>
    <t>Asociacion de Autoridades Indigenas de los Pastos</t>
  </si>
  <si>
    <t>AMPLIACION DEL CENTRO DE SALUD DE GUAYABALITO, EN EL CORREGIMIENTO DE SIDON, DEL MUNICIPIO DE CUMBITARA.</t>
  </si>
  <si>
    <t>ESE SAN PEDRO DE CUMBITARA</t>
  </si>
  <si>
    <t>Ese san Pedro de cumbitara</t>
  </si>
  <si>
    <t>REORGANIZACION FÍSICO FUNCIONAL PARA CONSTRUCCION DE QUIROFANOS CENTRO DE HABILITACION DEL NIÑO CEHANI</t>
  </si>
  <si>
    <t>Centro de Habilitacion del Niño CEHANI</t>
  </si>
  <si>
    <t xml:space="preserve">CONSTRUCCION DE DOS AULAS EN LA INSTITUCION EDUCATIVA SANTA MARTHA MUNICIPIO DE SAN LORENZO  DEPARTAMENTO DE NARIÑO </t>
  </si>
  <si>
    <t>San Lorenzo</t>
  </si>
  <si>
    <t>Municipio de San Lorenzo</t>
  </si>
  <si>
    <t>CONSTRUCCIÓN ALCANTARILLADO PLUVIAL PRIMERA ETAPA MUNICIPIO DE TUQUERRES DEPARTAMENTO DE NARIÑO</t>
  </si>
  <si>
    <t>EMPSA E.S.P.</t>
  </si>
  <si>
    <t>APOYO A LAS ASOCIACIONES DE DISTRITOS DE RIEGO DE ASOAGUAVIVA, ASOVERACRUZ Y ASOESPERANZA MUNICIPIOS DE BUESACO Y TANGUA EN EL DEPARTAMENTO DE NARIÑO</t>
  </si>
  <si>
    <t>ASOCIACIÓN DE USUARIOS DEL DISTRITO DE RIEGO DE SAN MIGUEL-EL ROSAL "ASOAGUAVIVA"</t>
  </si>
  <si>
    <t>ASOCIACIÓN DE USUARIOS DEL DISTRITO DE RIEGO DE SAN MIGUEL-EL ROSAL \"ASOAGUAVIVA\"</t>
  </si>
  <si>
    <t>CONSTRUCCION Y MEJORAMIENTO DE UNIDADES SANITARIAS  EN INSTITUCIONES Y CENTROS EDUCATIVOS DEL  MUNICIPIO DE YACUANQUER</t>
  </si>
  <si>
    <t>Municipio de Yacuanquer</t>
  </si>
  <si>
    <t>REPOSCION DE AMBULANCIA DE TRANSPORTE ASISTENCIA BASICO PARA LA ESE CENTRO DE SALUD SAN JUAN BAUTISTA DEL MUNICIPIO DE PUPIALES.</t>
  </si>
  <si>
    <t>ESE SAN JUAN BAUTISTA</t>
  </si>
  <si>
    <t>ESTUDIO DE PREINVERSION SEGUNDA FASE ALCANTARILLADO MUNICIPIO DE SANDONA DEPARTAMENTO DE NARIÑO</t>
  </si>
  <si>
    <t>Sandoná</t>
  </si>
  <si>
    <t>Municipio de Sandoná</t>
  </si>
  <si>
    <t>IMPLEMENTACIÓN GESTIÓN DOCUMENTAL DE LA GOBERNACIÓN DE NARIÑO</t>
  </si>
  <si>
    <t>FORTALECIMIENTO TÉCNICO PARA EL DESARROLLO DE PROGRAMAS Y PROYECTOS EN LA SECRETARIA DE AGRICULTURA Y MEDIO AMBIENTE, DEPARTAMENTO DE NARIÑO</t>
  </si>
  <si>
    <t>ADMINISTRACIÓN DEL PROCESO DE DESARROLLO Y FORTALECIMIENTO INSTITUCIONAL DE LOS ESTABLECIMIENTOS EDUCATIVOS DE LOS 61 MUNICIPIOS NO CERTIFICADOS DEL DEPARTAMENTO DE NARIÑO</t>
  </si>
  <si>
    <t>APOYO AL FORTALECIMIENTO, DESARROLLO Y MEJORAMIENTO DE ORGANIZACIONES SOCIALES, POBLACION INDIGENA Y POBLACION AFRODESCENDIENTE EN EL DEPARTAMENTO DE NARIÑO</t>
  </si>
  <si>
    <t>ADMINISTRACION PROYECTO COBERTURA EDUCATIVA ACCESO PERMANENCIA ESCOLAR PARA TODOS LOS ESTUDIANTES GARANTIZANDO UNA PLANTA DOCENTE PARA LOS ESTABLECIMIENTOS EDUCATIVOS DE LOS 61 MUNICIPIOS NO CERTIFICADOS DEL DEPARTAMENTO DE NARIÑO</t>
  </si>
  <si>
    <t>FORTALECIMIENTO DE LA GESTION DEL RIESGO DE DESASTRES EN EL DEPARTAMENTO DE NARIÑO</t>
  </si>
  <si>
    <t>Dirección Administrativa de Gestión del Riesgo de Desastres</t>
  </si>
  <si>
    <t>Gestión del riesgo y adaptación al cambio climático</t>
  </si>
  <si>
    <t xml:space="preserve">CONSTRUCCION PUENTE PEATONAL BARRIO BELLAVISTA , MUNICIPIO DE OLAYA HERRERA </t>
  </si>
  <si>
    <t>Olaya Herrera</t>
  </si>
  <si>
    <t>Municipio de Olaya Herrera</t>
  </si>
  <si>
    <t>CONSTRUCCION DE LA PLANTA DE TRATAMIENTO DE AGUA POTABLE EN EL CASCO URBANO DEL MUNICIPIO DE LA LLANADA DEPARTAMENTO DE NARIÑO</t>
  </si>
  <si>
    <t>La Llanada</t>
  </si>
  <si>
    <t>Municipio de La Llanada</t>
  </si>
  <si>
    <t>ADQUISICION DE LOTE DE TERRENO PARA LA CONSTRUCCION DE SALON CULTURAL CORREGIMIENTO MOCONDINO MUNICIPIO DE PASTO</t>
  </si>
  <si>
    <t>Municipio de Pasto</t>
  </si>
  <si>
    <t>Junta de Accion Comunal Mocondino Bajo</t>
  </si>
  <si>
    <t>APOYO A  LA ESTRUCTURACION DE PROYECTOS DE INVERSION SUSCEPTIBLES DE SER FINANCIADOS CON RECURSOS DEL SISTEMA GENERAL DE REGALIAS EN EL DEPARTAMENTO DE NARIÑO</t>
  </si>
  <si>
    <t xml:space="preserve">ESTUDIOS DE PREINVERSION PARA LA CONSTRUCCION DE SISTEMAS DE ACUEDUCTO, ALCANTARILLADO, PLANTAS DE TRATAMIIENTO Y EN GENERAL DEL SECTOR DE APSB EN ZONAS RURALES Y URBANAS DEL DEPARTAMENTO DE NARIÑO
</t>
  </si>
  <si>
    <t>MEJORAMIENTO INFRAESTRUCTURA ISTITUCIÓN EDUCATIVA YANANCHA MUNICIPIO DE ANCUYA</t>
  </si>
  <si>
    <t>Ancuya</t>
  </si>
  <si>
    <t>Municipio de Ancuya</t>
  </si>
  <si>
    <t>ADQUISICIÓN DE AMBULANCIA TAB PARA EL CENTRO DE SALUD GUACHAVEZ ESE</t>
  </si>
  <si>
    <t>CENTRO DE SALUD GUACHAVEZ ESE</t>
  </si>
  <si>
    <t>COSNTRUCCIÓN RESTAURANTE ESCOLAR II ETAPA I.E. LEOPOLDO LÓPEZ ALVAREZ MUNICIPIO DE COLÓN</t>
  </si>
  <si>
    <t>Muncipio de Colón</t>
  </si>
  <si>
    <t>APOYO EN LA IDENTIFICACION, FORMULACION, ESTRUCTURACION, GESTION Y SEGUIMIIENTO A PROYECTOS DE INVERSION AMBIENTAL EN EL MARCO DEL SGR EN EL DEPARTAMENTO DE NARIÑO</t>
  </si>
  <si>
    <t>CORPONARIÑO</t>
  </si>
  <si>
    <t>REFORZAMIENTO ESTRUACTURAL, REMODELACION Y AMPLIACION DEL AREA DE HOSPITALIZACION EN EL HOSPITAL CIVIL DE IPIALES.</t>
  </si>
  <si>
    <t>ESE HOSPITAL CIVIL</t>
  </si>
  <si>
    <t>ESE HOSPITAL CIVIL DE IPIALES</t>
  </si>
  <si>
    <t>REFORZAMIENTO, REMODELACION Y AMPLIACION DEL BLOQUE QUIRURGICO Y GINECOBSTETRICIO EN EL HOSPITAL CIVIL DE IPIALES.</t>
  </si>
  <si>
    <t>OPTIMIZACIÓN ALCANTARILLADO  COMBINADO CABECERA MUNCIIPAL , MUNICIPIO DE POTOSI, PRIMERA ETAPA</t>
  </si>
  <si>
    <t>OPTIMIZACIÓN ALCANTARILLADO COMBINADO CASCO URBANO MUNICIPIO DE YACUANQUER, DEPARTAMENTO DE NARIÑO</t>
  </si>
  <si>
    <t>MEJORAMIENTO DE INFRAESTRUCTURA EDUCATIVA Y DOTACIÓN DE MOBILIARIO EN EL CENTRO EDUCATIVO LA VICTORIA, MUNICIPIO DE PASTO,</t>
  </si>
  <si>
    <t>Contadero</t>
  </si>
  <si>
    <t>Municipio de El Contadero</t>
  </si>
  <si>
    <t>MEJORAMIENTO ACUEDUCTO CABECERA MUNICIPAL DE EL PEÑOL, DEPARTAMENTO DE NARIÑO</t>
  </si>
  <si>
    <t>El Peñol</t>
  </si>
  <si>
    <t>Municipio de El Peñol</t>
  </si>
  <si>
    <t>CONSTRUCCION OPTIMIZACION DE LA PRIMERA ETAPA DEL RELLENO SANITARIO LA VICTORIA MUNICIPIO DE IPIALES</t>
  </si>
  <si>
    <t>Aseo</t>
  </si>
  <si>
    <t>Gestión ambiental urbana y rural</t>
  </si>
  <si>
    <t>OPTIMIZACIÓN Y AMPLIACIÓN DEL SISTEMA DE ALCANTARILLADO DEL CASCO URBANO DEL MUNICIPIO DE OSPINA, DEPARTAMENTO DE NARIÑO</t>
  </si>
  <si>
    <t>OPTIMIZACIÓN DE REDES DE DISTRIBUCIÓN DEL ACUEDUCTO DE LA CABECERA URBANA DE LA LLANADA</t>
  </si>
  <si>
    <t>DOTACIÓN MOBILIARIO ESCOLAR PARA ESTABLECIMIENTOS EDUCATIVOS DE LOS 61 MUNICIPIOS NO CERTIFICADOS DEL DEPARTAMENTO DE NARIÑO</t>
  </si>
  <si>
    <t xml:space="preserve">ADECUACION OFICINA 410 DEL EDIFICIO PASTO PLAZA DE PROPIEDAD DE LA GOBERNACION DE NAIÑO </t>
  </si>
  <si>
    <t>Contraloria Departamental de Nariño</t>
  </si>
  <si>
    <t>Fortalecimiento de la participación ciudadana</t>
  </si>
  <si>
    <t>Fortalecimiento de la participación ciudadana en los procesos de planificación, presupuestaciòn y control de lo público</t>
  </si>
  <si>
    <t>DOTACION DE EQUIPOS BIOMEDICOS PARA  ESE CENTRO DE SALUD DE LOS ANDES, MUNICIPIO DE LOS ANDES.</t>
  </si>
  <si>
    <t>ESE Centro de Salud Los Andes</t>
  </si>
  <si>
    <t>ADECUACION LOCATIVA PARA EL TALLER DE JOYEROS ASOJPACNAR MUNICIPIO DE TUMACO DEPARTAMENTO DE NARIÑO</t>
  </si>
  <si>
    <t xml:space="preserve">CONSTRUCCION I ETAPA ALCANTARILLADO COMBINADO SECTOR LA INVASION, EL CONTADERO, NARIÑO, OCCIDENTE </t>
  </si>
  <si>
    <t>MEJORAMIENTO DE LA CALIDAD EDUCATIVA A TRAVÉS DE LA DOTACIÓN DE MATERIAL Y HERRAMIENTAS EDUCATIVAS EN LA INSTITUCIÓN EDUCATIVA INDÍGENA AGROAMBIENTAL PUSPUED DE MALLAMA - RESGUARDO INDÍGENA DEL GRAN MALLAMA</t>
  </si>
  <si>
    <t>Institución Educativa Indígena Agroambiental Puspued</t>
  </si>
  <si>
    <t>APOYO POR CONTRATO A LA FORMULACION REVISION Y SEGUIMIENTO DE PROYECTOS DE INFRAESTRUCTURA EDUCATIVA SECRETARÍA DE EDUCACIÓN DE NARIÑO</t>
  </si>
  <si>
    <t>FORTALECIMIENTO DE LA COMISIÓN REGIONAL DE COMPETITIVIDAD DE NARIÑO, OCCIDENTE</t>
  </si>
  <si>
    <t>Cámara de Comercio de Pasto</t>
  </si>
  <si>
    <t>Fortalecimiento institucional para la competitividad</t>
  </si>
  <si>
    <t>DOTACIÓN DE EQUIPOS BIOMÉDICOS Y DE OFICINA PARA LOS PUESTOS DE SALUD DE SAN FRANCISCO Y GUANAMÁ, DEL MUNICIPIO DE PROVIDENCIA.</t>
  </si>
  <si>
    <t>Providencia</t>
  </si>
  <si>
    <t>ESE Centro de Salud Providencia</t>
  </si>
  <si>
    <t>CONSTRUCCION SEDE IPS RESGUARDO INDIGENA DE MALES</t>
  </si>
  <si>
    <t>Centro de Salud Indígena Resguardo de Males.</t>
  </si>
  <si>
    <t>CONSTRUCCION OBRA DE SANEAMIENTO BASICO Y AGUA POTABLE EN VIS BELEN, NARIÑO, OCCIDENTE</t>
  </si>
  <si>
    <t>Municipio de Belén</t>
  </si>
  <si>
    <t>Vivienda digna</t>
  </si>
  <si>
    <t>Construcción y mejoramiento de vivienda</t>
  </si>
  <si>
    <t>CONSTRUCCION DE INFRAESTRUCTURA PARA EL LABORATORIO Y PROCESAMIENTO DEL CAFÉ EN LA I.E. DIVINO NIÑO, MUNICIPIO DE COLON NARIÑO</t>
  </si>
  <si>
    <t>Municipio de Colon</t>
  </si>
  <si>
    <t>MEJORAMIENTO DE LA INFRAESTRUCTURA FÍSICA DEL CENTRO EDUCATIVO LICEO SAN FRANCISCO DE ASIS MUNICIPIO DE CHACHAGÜI</t>
  </si>
  <si>
    <t>CONSTRUCCIÓN PUESTO DE SALUD VEREDA EL COMUN, MUNICIPIO DE PUPIALES</t>
  </si>
  <si>
    <t xml:space="preserve">ESE Centro De Salud San Juan Bautista De Pupiales </t>
  </si>
  <si>
    <t>OPTIMIZACIÒN SISTEMA DE ACUEDUCTO CASCO URBANO - MUNICIPIO DE LOS ANDES</t>
  </si>
  <si>
    <t>Municipio de Los Andes</t>
  </si>
  <si>
    <t xml:space="preserve">DRAGADO DE MANTENIMIENTO DEL CANAL DE ACCESO AL PUERTO DE TUMACO, NARIÑO </t>
  </si>
  <si>
    <t>Instituto Nacional de Vias</t>
  </si>
  <si>
    <t>CONTROL Y SEGUIMIENTO A LAS OBRAS DE INFRAESTRUCTURA EN LOS MUNICIPIOS DE SAN LORENZO, TÚQUERRES, GUALMATAN, LA FLORIDA, CHACHAGÜI, POLICARPA, PASTO,NARIÑO, OCCIDENTE</t>
  </si>
  <si>
    <t>AMPLIACION DE LA INFRAESTRUCTURA EDUCATIVA DEL CENTRO EDUCATIVO MUNICIPAL EL CAMPANERO SEDE SAN ANTIONIO PRIMERA FASE; MUNICIPIO DE PASTO, DEPARTAMENTO DE NARIÑO</t>
  </si>
  <si>
    <t>Junta de Acción Comunal San Antonio de Casanare</t>
  </si>
  <si>
    <t>DOTACION DE EQUIPOS BIOMEDICOS Y DE OFICINA PARA LA ESE CENTRO DE SALUD DE PUERRES</t>
  </si>
  <si>
    <t>Puerres</t>
  </si>
  <si>
    <t>ESE Centro de Salud Puerres</t>
  </si>
  <si>
    <t>ASESORIA EN TEMAS RELACIONADOS CON EL SUBSECTOR DE HIDROCARBUROS EN EL CORREGIMIENTO DE JARDINES DE SUCUMBIOS, MUNICIPIO DE IPIALES, DEPARTAMENTO DE NARIÑO</t>
  </si>
  <si>
    <t>DOTACION DE AMBULANCIA TIPO TAB PARA LA ESE HOSPITAL SAN ANTONIO DE BARBACOAS</t>
  </si>
  <si>
    <t xml:space="preserve">APOYO A LA GESTION  PARA LA CONSERVACION DE LOS RECURSOS Y SUS SERVICIOS ECOSISTÉMICOS EN EL DEPARTAMENTO DE NARIÑO.
</t>
  </si>
  <si>
    <t>CAPACITACIÓN AUTORIDADES INDÍGENAS DE NARIÑO, LEY 715 ARTICULO 83 DE 2001 TODO EL DEPARTAMENTO, NARIÑO, OCCIDENTE</t>
  </si>
  <si>
    <t>DIVULGACION DE LA LEY 1561 DE 2012 PARA LA FORMALIZACION DE LA PROPIEDAD EN EL DEPARTAMENTO DE NARIÑO</t>
  </si>
  <si>
    <t>Fortalecimiento de organizaciones sociales y comunales</t>
  </si>
  <si>
    <t>CONSTRUCCION VIVIENDA  NUEVA EN EL CAMPO PARA 11 FAMIILIAS VUILNERABLES ILES, NARIÑO, OCCIDENTE</t>
  </si>
  <si>
    <t>DIFUSION Y CONMEMORACION DE LA INSURRECCION COMUNEROS DEL SUR TUQUERRES, NARIÑO, OCCIDENTE</t>
  </si>
  <si>
    <t>Dirección Administrativa de Cultura</t>
  </si>
  <si>
    <t>Cabildo Indìgena de Túquerres</t>
  </si>
  <si>
    <t>Creer y crear</t>
  </si>
  <si>
    <t>Identidad, patrimonio e investigación</t>
  </si>
  <si>
    <t>CONSTRUCCION PATIOS CENTROS EDUCATIVOS RURALES MUNICIPIO DE SAN PABLO DEPARTAMENTO DE NARIUÑO</t>
  </si>
  <si>
    <t>ADQUISICION DE UNIDAD MOVIL EXTRAMURAL PARA EL HOSPITAL GUACHUCAL ESE</t>
  </si>
  <si>
    <t>Hospital Guachucal ESE</t>
  </si>
  <si>
    <t>OPTIMIZACIÓN SISTEMA DE ALCANTARILLADO CASCO URBANO, MUNICIPIO DE LOS ANDES</t>
  </si>
  <si>
    <t>CONSTRUCCIÓN PLANTA DE TRATAMIENTO DE AGUA POTABLE CABECERA IMUES, DEPARTAMENTO DE NARIÑO</t>
  </si>
  <si>
    <t>Imués</t>
  </si>
  <si>
    <t>Municipio de Imués</t>
  </si>
  <si>
    <t>CONTRUCCION CANCHA MULTIFUNCIONAL PARA LA VEREDA MARQUEZA BAJA, MUNICIPIO DE TANGUA (NARIÑO)</t>
  </si>
  <si>
    <t>Junta de Accion Comunal Vereda Marqueza Baja</t>
  </si>
  <si>
    <t xml:space="preserve">CONSTRUCCION DE VIVIENDA  NUEVA EN EL CAMPO PARA ONCE FAMILIAS VULNERABLES ILES - NARIÑO - OCCIDENTE </t>
  </si>
  <si>
    <t xml:space="preserve">CONSTRUCCION DE CINCO AULAS ESCOLARES EN LAS VEREDAS: FIRME DE CIFUENTES, PLAYA NUEVA, MIEL DE ABEJA, EL BAJITO Y COCAL DE LOS ARRAYANES DEL MUNICIPIO DE MOSQUERA -NARIÑO  </t>
  </si>
  <si>
    <t>Mosquera</t>
  </si>
  <si>
    <t>Municipio de Mosquera</t>
  </si>
  <si>
    <t>CONSTRUCCION MURO DE CONTENCION EN LA INSTITUCION EDUCATIVA AGRICOLA DE LA SABANA EN EL MUNICIPIO DE TUQUERRES-NARIÑO</t>
  </si>
  <si>
    <t>OPTIMIZACIÓN ALCANTARILLADO CASCO URBANO MUNICIPIO DE LINARES</t>
  </si>
  <si>
    <t>AMPLIACIÓN CENTRO DE SALUD SEÑOR DE LOS MILAGROS ESE, MUNICIPIO DE GUALMATAN</t>
  </si>
  <si>
    <t>Centro de Salud Señor de los Milagros ESE</t>
  </si>
  <si>
    <t>ADQUISICION UN IDAD TERRESTRE DE SALUD CON TRES CONSULTORIOS: MEDICO, ODONTOLOGICO Y GINECOLOGICO, PARA EL CENTRO DE SALUD FUNES.</t>
  </si>
  <si>
    <t>ESE Centro de Salud Funes</t>
  </si>
  <si>
    <t>Equidad entre los géneros.</t>
  </si>
  <si>
    <t>DOTACION DE EQUIPOS BIOMEDICOS PARA EL CENTRO DE SALUD SAN BARTOLOME DE CORDOBA ESE</t>
  </si>
  <si>
    <t>ESE Centro de Salud San Bartolomé de Cordoba</t>
  </si>
  <si>
    <t>ADQUISICION DE UNIDAD MOVIL MEDICO ODONTOLOGICA PARA EL CENTRO DE SALUD CUASPUD CARLOSAMA ESE</t>
  </si>
  <si>
    <t>ESE Centro de Salud Cuaspud Carlosama</t>
  </si>
  <si>
    <t>DOTACION DE EQUIPOS BIOMEDICOS PARA LA ESE CENTRO DE SALUD CUASPUD CARLOSAMA</t>
  </si>
  <si>
    <t>INCREMENTO DE LA CAPACIDAD INSTALADA Y RESOLUTIVA DE LAS UNIDADES DE URGENCIAS Y CIRUGIA DEL HOSPITAL CIVIL DE IPIALES.</t>
  </si>
  <si>
    <t>Hospital Civil de Ipiales.</t>
  </si>
  <si>
    <t>REPOSICION DE AMBULANCIA TAB PARA LA ESE CENTRO HOSPITAL LUIS ANTONIO MONTERO, DEL MUNICIPIO DE POTOSI.</t>
  </si>
  <si>
    <t>ESE Hospital Luis Antonio Montero</t>
  </si>
  <si>
    <t>FORTALECIMIENTO DE LA CAPACIDAD DE RESILIENCIA PARA LA REPARACIÓN COLECTIVA DE LAS FAMILIAS RETORNADAS POR EFECTOS DEL DESPLAZAMIENTO FORZADO DE LAS COMUNIDADES AFRODECENDIENTES, CAMPESINAS Y PUEBLOS INDIGENAS EN LOS MUNICIPIOS DE OLAYA HERRERA, SANTA BARBARA DE ISCUANDE, BARBACOAS, LEIVA Y POLICARPA</t>
  </si>
  <si>
    <t>departamento de Nariño</t>
  </si>
  <si>
    <t>Respeto y promoción de los derechos de las víctimas del conflicto</t>
  </si>
  <si>
    <t>Atención integral, reparación y restitución de tierras a víctimas del conflicto armado</t>
  </si>
  <si>
    <t xml:space="preserve">ESTABLECIMIENTO DE CULTIVOS PRODUCTIVOS Y ATENCIÓN PSICOSOCIAL A 800  FAMILIAS EN SITUACIÓN DE DESPLAZAMIENTO FORZADO EN LOS MUNICIPIOS DE  TUMACO, EL CHARCO, SAMANIEGO, CORDOBA, TAMINANGO, CUMBITARA Y EL ROSARIO EN EL DEPARTAMENTO DE NARIÑO </t>
  </si>
  <si>
    <t>CONSTRUCCIÓN BATERIAS SANITARIAS EN ZONA RURAL MUNICIPIO DE TAMINANGO, NARIÑO, OCCIDENTE</t>
  </si>
  <si>
    <t>Municipio de Taminango</t>
  </si>
  <si>
    <t>Planificación de cuencas hidrográficas y ordenamiento territorial. Gestión integral del recurso hídrico.</t>
  </si>
  <si>
    <t>CONSTRUCCIÓN DE AULA DE SISTEMAS EN INSTITUCION EDUCATIVA TECNICO AGROPRECUARIA RODRIGO LARA BONILLA, CORREGIMIENTO DEL</t>
  </si>
  <si>
    <t>Institucion Educativa Técnico Agropecuaria Rodrigo Lara Bonilla</t>
  </si>
  <si>
    <t>VERGEL, MUNICIPIO DE LA LLANADA, NARIÑO, OCCIDENTE</t>
  </si>
  <si>
    <t>CONSTRUCCIÓN DE CUBIERTA EN ESTRUCTURA METÁLICA PARA LA PROTECCIÓN DEL CENTRO EDUCATIVO BELLAVISTA CORREGIMIENTO DE</t>
  </si>
  <si>
    <t>BELLAVISTA MUNICIPIO DE LINARES DEPARTAMENTO DE NARIÑO</t>
  </si>
  <si>
    <t>ESE Centro Hospital Divino Niño</t>
  </si>
  <si>
    <t>FORTALECIMIENTO DE LAS IPS INDIGENAS DE LOS PASTOS MEDIANTE DOTACION DE EQUIPOS Y SUMINISTROS, CUMBAL, NARIÑO.</t>
  </si>
  <si>
    <t>IPS Indigena de los cabildos de cumbal, Puenan y Mayasquer.</t>
  </si>
  <si>
    <t>CONSTRUCCION DE UNA BATERIA SANITARIA PARA LAS VEREDA BOCAS DE RAMOS EN EL MUNICIPIO FRANCISCO PIZARRO</t>
  </si>
  <si>
    <t>Francisco Pizarro</t>
  </si>
  <si>
    <t>MEJORAMIENTO CENTROS EDUCATIVOS DE LA ZONA ORIENTAL CORDOBA, NARIÑO, OCCIDENTE</t>
  </si>
  <si>
    <t>Municipio de Cordoba</t>
  </si>
  <si>
    <t>CONSTRUCCION PAVIMENTO CALLE PRINCIPAL URBANIZACION EL BOSQUE DE SAN CARLOS EN EL MUNICIPIO DE TUQUERRES - NARIÑO</t>
  </si>
  <si>
    <t>TERMINACION SALON MULTIPLE INSTITUCION EDUCATIVA NORMAL SUPERIOR SAGRADO CORAZON DE JESUS</t>
  </si>
  <si>
    <t>Institucionalidad y organización cultural</t>
  </si>
  <si>
    <t>DOTACION DE UNIDAD MOVIL DE ATENCION EXTRAMURAL PARA EL HOSPITAL EL BUEN SAMARITANO DE LA CRUZ.</t>
  </si>
  <si>
    <t>Hospital El Buen Samaritano ESE</t>
  </si>
  <si>
    <t>DOTACIÓN DE EQUIPOS BIOMEDICOS PARA LA ESE  HOSPITAL SAN ANTONIO DE BARBACOAS.</t>
  </si>
  <si>
    <t>REPOSICION AMBULANCIA PARA LA EMPRESA SOCIAL DEL ESTADO CENTRO DE SALUD DE LOS ANDES, LOS ANDES.</t>
  </si>
  <si>
    <t>ESE Centro de Salud de los Andes</t>
  </si>
  <si>
    <t>MEJORAMIENTO DE LAS CONDICIONES SANITARIAS Y AMBIENTALES EN LA FRONTERA PACIFICA ANDINA DE ECUADOR CON COLOMBIA</t>
  </si>
  <si>
    <t>Municipio de Cumbal</t>
  </si>
  <si>
    <t>IMPLEMENTACIÓN PROYECTO DESARROLLO CON IDENTIDAD REGIONAL ENTRE ESPAÑA Y NARIÑO "DIRENA" EN TODO EL DEPARTAMENTO</t>
  </si>
  <si>
    <t>Agencia de Desarrollo Local ADEL</t>
  </si>
  <si>
    <t>Agencia española de cooperación internacional AECID</t>
  </si>
  <si>
    <t>APOYO AL FORTALECIMIENTO DE LA CADENA LÁCTEA DE NARIÑO</t>
  </si>
  <si>
    <t>RECOPILACION DE INFORMACION DE LA EXPLOTACION DE MINAS DE ORO EN LOS MUNICIPIOS DE LOS ANDES, LA LlANADA, SAMANIEGO, SANTACRUZ Y BARBACOAS</t>
  </si>
  <si>
    <t>IMPLEMENTACION DE ESTRATEGIAS DE PROMOCION Y COMERCIALIZACION DE LAS JOYAS ELABORADAS EN EL DEPARTAMENTO DE NARIÑO</t>
  </si>
  <si>
    <t>CAPACITACION EN NUEVAS TECNICAS DE LA  ELABORACION DE LA FILIGRANA DE ORO, EN EL MUNICIPIO DE TUMACO DEPARTAMENTO DE NARIÑO</t>
  </si>
  <si>
    <t>CONSTRUCCIÓN SALON COMUNAL CORREGIMIENTO SANTA BRÍGIDA CORDOBA, NARIÑO, OCCIDENTE</t>
  </si>
  <si>
    <t>MEJORAMIENTO DE ESCENARIOS DEPORTIVOS PARA EL SANO APROVECHAMIENTO DEL TIEMPO LIBRE MUNICIPIO DE CUMBAL, NARIÑO</t>
  </si>
  <si>
    <t>MEJORAMIENTO Y ADECUACIÓN DEL ACUEDUCTO DE LA VEREDA GUASPUCAL ALTO DEL MUNICIPIO DE FUNES, NARIÑO</t>
  </si>
  <si>
    <t>Municipio de Funes</t>
  </si>
  <si>
    <t>OPTIMIZACION ALCANTARILLADO SANITARIO SECTOR EL PEDREGAL MUNICIPIO DE IMUES</t>
  </si>
  <si>
    <t>CONSTRUCCIÓN DE AGENDA ABIERTA POR LA PAZ EN EL DEPARTAMENTO DE NARIÑO</t>
  </si>
  <si>
    <t>Cultura de paz y convivencia</t>
  </si>
  <si>
    <t>Convivencia, transformación de conflictos y construcción de paz</t>
  </si>
  <si>
    <t>REPOSICION DE AMBULANCIA DE TRASLADO BASICO PARA EL HOSPITAL EL BUEN SAMARITANO DEL MUNICIPIO DE LA CRUZ</t>
  </si>
  <si>
    <t>CONSTRUCCION NUEVO CENTRO DE SALUD NUESTRA SEÑORA DE FATIMA -ESE MUNICIPIO DE CHACHAGUI</t>
  </si>
  <si>
    <t>Centro de Salud Nuestra Señora de Fátima - ESE</t>
  </si>
  <si>
    <t xml:space="preserve">Centro de Salud Nuestra Señora de Fátima - ESE </t>
  </si>
  <si>
    <t>MEJORAMIENTO DE LA CALIDAD EDUCATIVA ATRAVÉS DE LA DOTACIÓN DE MATERIAL Y HERRAMIENTAS EDUCATIVAS EN SEIS INSTITUCIONES Cumbal, Nariño, Occidente</t>
  </si>
  <si>
    <t>REPOSICION DE AMBULANCIA TERRESTRE PARA TRANSPORTE ASISTENCIAL BASICO DEL CENTRO DE SALUD SAN BARTOLOME DE CORDOBA</t>
  </si>
  <si>
    <t>Centro de Salud San Bartolome</t>
  </si>
  <si>
    <t>DOTACION DE UNIDAD MOVIL MEDICO-ODONTOLOGICA Y GINECOLOGICA PARA LA IPS INDIGENA CARLOSAMA</t>
  </si>
  <si>
    <t>IPS Indigena Carlosama</t>
  </si>
  <si>
    <t>ADECUACION Y OPTIMIZACION DEL ACUEDUCTO URBANIZACION MIRADOR DE LOS ANDES, MUNICIPIO DE ILES, DEPARTAMENTO DE NARIÑO.</t>
  </si>
  <si>
    <t>ADQUISICION DE UN BOTE AMBULANCIA ASISTENCIAL BASICO PARA LA ESE NUESTRA SEÑORA DEL CARMEN DEL MUNICIPIO DE LA TOLA</t>
  </si>
  <si>
    <t>La Tola</t>
  </si>
  <si>
    <t>ESE Centro de Salud Nuestra Señora del Carmen del municipio de la Tola</t>
  </si>
  <si>
    <t>Mabel Orobio Tello</t>
  </si>
  <si>
    <t>OPTIMIZACIÓN DE ALCANTARILLADO VEREDA QUETAMBU MUNICIPI DE GUACHUCAL</t>
  </si>
  <si>
    <t>Municipio de Guachucal</t>
  </si>
  <si>
    <t>Planificación de las cuencas y ordenamiento territorial.</t>
  </si>
  <si>
    <t>OPTIMIZACIÓN SISTEMA DE ALCANTARILLADO DEL CASCO URBANO DE LA CABECERA MUNICIPAL DE CORDOBA FASE I</t>
  </si>
  <si>
    <t>OPTIMIZACIÓN ALCANTARILLADO VEREDA IPIALPUD MUNICIPIO DE GUACHUCAL</t>
  </si>
  <si>
    <t>OPTIMIZACIÓN ALCANTARILLADO VEREDAS CHIMANGUA, MUNICIPIO DE GUACHUCAL</t>
  </si>
  <si>
    <t xml:space="preserve">CONSTRUCCIÓN MURO DE CERRAMIENTO IE SANTA ROSA DE LIMA, CORREGIMIENTO EL ROSAL DEL MONTE MUNICIPIO DE BUESACO,
DEPARTAMENTO DE NARIÑO
</t>
  </si>
  <si>
    <t>Municipio de Buesaco</t>
  </si>
  <si>
    <t>CONSTRUCCIÓN POLIDEPORTIVO INSTITUCION EDUCATIVA NIÑO JESUS DE PRAGA CASCO URBANO MUNICIPIO DE OSPINA NARIÑO</t>
  </si>
  <si>
    <t xml:space="preserve">Municipio de Ospina </t>
  </si>
  <si>
    <t>MURO DE CONTENCION EN ESCUELA DEL CORREGIMIENTO LA FLORIDA Ospina, Nariño, Occidente</t>
  </si>
  <si>
    <t xml:space="preserve">FORTALECIMIENTO DE LA CULTURA DE ENVEJECIMIENTO ACTIVO Y ATENCIÓN INTEGRAL A LOS ADULTOS MAYORES EN EL DEPARTAMENTO DE
NARIÑO.
</t>
  </si>
  <si>
    <t>AMPLIACIÓN DE COBERTURA DEL PROGRAMA DE ALIMENTACIÓN ESCOLAR (PAE) EN ESTABLECIMIENTOS EDUCATIVOS DEL DEPARTAMENTO DE NARIÑO.</t>
  </si>
  <si>
    <t>PROTECCIÓN INTEGRAL EN PRIMERA INFANCIA E INFANCIA EN EL DEPARTAMENTO DE NARIÑO</t>
  </si>
  <si>
    <t>PREVENCIÓN DE VULNERACIÓN DE DERECHOS Y GENERACIÓN DE OPORTUNIDADES PARA ADOLESCENTES Y JÓVENES EN EL DEPARTAMENTO DE NARIÑO</t>
  </si>
  <si>
    <t>PROTECCIÓN DE DERECHOS Y GENERACIÓN DE OPORTUNIDADES PARA LAS MUJERES EN EL DEPARTAMENTO DE NARIÑO.</t>
  </si>
  <si>
    <t>FORTALECIMIENTO DE LA CULTURA DE PREVENCIÓN DE LA DISCAPACIDAD E INCLUSIÓN SOCIAL EN EL DEPARTAMENTO DE NARIÑO</t>
  </si>
  <si>
    <t>FORTALECIMIENTO INSTITUCIONAL Y ASEGURAMIENTO DE LA PRESTACIÓN DE LOS SERVICIOS PÚBLICOS DOMICILIARIOS EN EL DEPARTAMENTO DE NARIÑO</t>
  </si>
  <si>
    <t>Acueducto y alcantarillado</t>
  </si>
  <si>
    <t>OPTIMIZACIÓN SISTEMA DE ALCANTARLLADO COMBINADO CASCO URBANO DE EL CONTADERO DEPARTAMENTO DE NARIÑO</t>
  </si>
  <si>
    <t>Municipio de Contadero</t>
  </si>
  <si>
    <t>OPTIMIZACIÒN DE LA LINEA DE CONDUCCION DEL ACUEDUCTO DE SANDONA -NARIÑO</t>
  </si>
  <si>
    <t>CONSTRUCCIÓN ALCANTARILLADO COMBINADO MUNICIPAL DE EL PEÑOL, DEPARTAMENTO DE NARIÑO</t>
  </si>
  <si>
    <t>IMPLEMENTACIÓN DE LA POLITICA PÚBLICA DE ADOLESCENCIA Y JUVENTUD EN EL DEPARTAMENTO DE NARIÑO</t>
  </si>
  <si>
    <t>Gobernación de Nariño</t>
  </si>
  <si>
    <t>IMPLEMENTACIÓN DE LA POLÍTICA DEPARTAMENTAL DE ENVEJECIMIENTO Y VEJEZ EN EL DEPARTAMENTO DE NARIÑO.</t>
  </si>
  <si>
    <t>IMPLEMENTACIÓN DE LA POLÍTICA DEPARTAMENTAL DE DISCAPACIDAD E INCLUSIÓN SOCIAL EN EL DEPARTAMENTO DE NARIÑO.</t>
  </si>
  <si>
    <t>DOTACIÒN DE EQUIPOS BIOMÈDICOS PARA LOS PUESTOS DE SALUD RURALES DEL HOSPITAL DE RICAURTE ESE</t>
  </si>
  <si>
    <t>Ricaurte</t>
  </si>
  <si>
    <t>Hospital Ricaurte ESE</t>
  </si>
  <si>
    <t>DOTACIÒN DE UNA PLANTA ELÈCTRICA PARA EL CENTRO DE SALUD SAN BARTOLOMÈ DE CÒRDOBA ESE</t>
  </si>
  <si>
    <t>Centro de Salud San Bartolomè de Còrdoba ESE</t>
  </si>
  <si>
    <t>IMPLEMENTACIÓN DE LA POLÍTICA PÚBLICA DE EQUIDAD DE GÉNERO PARA LAS MUJERES EN EL DEPARTAMENTO DE NARIÑO</t>
  </si>
  <si>
    <t>IMPLEMENTACIÓN DE LA POLÍTICA PÚBLICA DE PRIMERA INFANCIA E INFANCIA EN EL DEPARTAMENO DE NARIÑO</t>
  </si>
  <si>
    <t>MEJORAMIENTO TECNOLÓGICO PARA LA MODERNIZACIÓN DE LA GOBERNACIÓN DE NARIÑO.</t>
  </si>
  <si>
    <t>IMPLEMENTACION DE UNA ESTRATEGIA DE FORMACION, ORGANIZACION Y ASOCIATIVIDAD PARA EL SECTOR CAMPESINO DE NARIÑO</t>
  </si>
  <si>
    <t xml:space="preserve">AMPLIACIÓN Y FORTALECIMIENTO DE LAS CAPACIDADES DEL CONSEJO DEPARTAMENTAL DE PLANEACIÓN DEL DEPARTAMENTO DE NARIÑO
(CDPN), PARA EL DEL DEPARTAMENTO DE NARIÑO
</t>
  </si>
  <si>
    <t xml:space="preserve">FORMACIÓN DEL FONDO COMPLEMENTARIO DE GARANTÍAS DE CAPITAL DE RIESGO COMO ALTERNATIVA DE LUCHA CONTRA LA POBREZA DEL SECTOR AGROPECUARIO EN EL DEPARTAMENTO DE NARIÑO.
</t>
  </si>
  <si>
    <t xml:space="preserve">CONSTRUCCION DE PARQUE EN LA VEREDA BOCAS DE TELEMBI MUNICIPIO DE ROBERTO PAYAN
</t>
  </si>
  <si>
    <t>Municipio de Roberto Payán</t>
  </si>
  <si>
    <t>Cultura - (CABILDOS)</t>
  </si>
  <si>
    <t>FORMULACIÓN, EVALUACIÓN, EJECUCIÓN, SEGUIMIENTO Y LIQUIDACIÓN DE PROYECTOS DE INVERSIÓN SECTORIALES EN EDUCACIÓN, SALUD, AGUA POTABLE Y SANEAMIENTO BÁSICO.</t>
  </si>
  <si>
    <t xml:space="preserve">APOYO A LA IDENTIFICACION, ESTRUCTURACION Y SEGUIMIENTO A PROYECTOS DE INVERSION, SUSCEPTIBLES DE SER FINANCIADOS CON RECURSOS DEL SGR EN EL DEPARTAMENTO DE NARIÑO
</t>
  </si>
  <si>
    <t>CAPACITACION EN NUEVAS TECNICAS DE LA ELABORACION DE JOYAS EN ORO Y PLATA EN EL MUNICIPIO DE LOS ANDES - SOTOMAYOR, DEPARTAMENTO DE NARIÑO</t>
  </si>
  <si>
    <t>MANTENIMIENTO, MEJORAMIENTO Y REHABILITACION DE LA INFRAESTRUCTURA VIAL EN EL DEPARTAMENTO DE NARIÑO</t>
  </si>
  <si>
    <t>INCREMENTAR  EL CONOCIMIENTO DEL RIESGO DE DESASTRES MEDIANTE LA REALIZACION DE ESTUDIOS TECNICOS Y LA DIVULGACION DE LA GESTION DEL RIESGO EN EL DEPARTAMENTO DE NARIÑO</t>
  </si>
  <si>
    <t>MEJORAMIIENTO DE VIVIENDA  PARA FAMILIAS VULNERABLES EN EL DEPARTAMENTO DE  NARIÑO</t>
  </si>
  <si>
    <t>DISEÑO Y CONSTRUCCIÓN DE OBRAS DE MITIGACIÓN, ASISTENCIA TECNICA EN PMGRD, EMR Y PEGRD PARA LA REDUCCIÓN DEL RIESGO DE DESASTRES EN EL DEPARTAMENTO DE NARIÑO</t>
  </si>
  <si>
    <t>MEJORAMIENTO DE LOS PROCESOS DE PLANIFICACIÓN Y DE GESTIÓN DE LA INVERSIÓN PUBLICA EN EL DEPARTAMENTO DE NARIÑO</t>
  </si>
  <si>
    <t>FORTALECIMIENTO Y AMPLIACIÓN DE LA CAPACIDAD DE RESPUESTA PARA EL MANEJO DE DESASTRES EN EL DEPARTAMENTO DE NARIÑO</t>
  </si>
  <si>
    <t>MEJORAMIENTO DE LA CALIDAD EDUCATIVA EN EL DEPARTAMENTO DE NARIÑO</t>
  </si>
  <si>
    <t>IMPLEMENTACION DE UN PROCESO DE FORMACION Y CAPACITACION A ORGANIZACIONES SOCIALES Y COMUNALES DE NARIÑO</t>
  </si>
  <si>
    <t>CONSTRUCCIÓN DE VIVIENDA DE INTERÉS SOCIAL Y/O PRIORITARIA PARA FAMILIAS VULNERABLES, ES DESPLAZAMIENTO O ALTO RIESGO NO MITIGABLE EN EL DEPARTAMENTO DE NARIÑO</t>
  </si>
  <si>
    <t>IMPLEMENTACION DE UN PROCESO DE CAPACITACION Y FORMACION DE LIDERES VEEDORES CON ENFOQUE SUBREGIONAL Y PARTICIPATIVO EN EL DEPARTAMENTO DE NARIÑO</t>
  </si>
  <si>
    <t>AMPLIACIÓN DE LA RED ELÉCTRICA EN LA VEREDA MIRAFLORES, MUNICIPIO DE CUMBAL Y VEREDA LA MARÍA, MUNICIPIO DE OLAYA HERRERA</t>
  </si>
  <si>
    <t>MEJORAMIENTO DE LA COMPETITIVIDAD DEL SECOTOR TURÍSTICO Y ARTESANAL DEL DEPARTAMENTO DE NARIÑO</t>
  </si>
  <si>
    <t>Despacho del Gobernador - Turismo Departamental</t>
  </si>
  <si>
    <t xml:space="preserve">FORTALECIMIENTO ORGANIZATIVO Y DESARROLLO SOCIAL DE LOS CONSEJOS COMUNITARIOS Y LAS ORGANIZACIONES AFROS DEPARTAMENTO DE NARIÑO </t>
  </si>
  <si>
    <t>Comunidades afro nariñenses</t>
  </si>
  <si>
    <t>CONSTRUCCIÓN DE PISCINAS DE SEDIMENTACIÓN EN LAS PLANTAS DE BENEFICIO DE LOS MUNICIPIOS DE LOS ANDES (SOTOMAYOR) Y LA LLANADA DEPARTAMENTO DE NARIÑO</t>
  </si>
  <si>
    <t>FORTALECIMIENTO DE LA PROMOCIÓN TURISTICA Y ARTESANAL DEL DEPARTAMENTO DE NARIÑO A NIVEL NACIONAL E INTERNACIONAL</t>
  </si>
  <si>
    <t>PROCESOS DEDESARROLLO INTEGRAL EN EL MARCO DEL AUTO 005 Y COMPROMISOS POBLACIONALES A LAS COMUNIDADES AFRO EN NARIÑO</t>
  </si>
  <si>
    <t>FORTALECIMIENTO ORGANIZATIVO Y GESTION SOCIAL PARA EL DESARROLLO PROPIO DE LOS PLANES DE VIDA DE LOS SIETE (7) PUEBLOS INDIGENAS DE NARIÑO</t>
  </si>
  <si>
    <t xml:space="preserve">APROVECHAMIENTO DEL POTENCIAL AGROPECUARIO, PESQUERO Y MIPYMES, CON LA FORMACIÓN DEL PROGRAMA JÓVENES RURALES -
SENA EN LA COSTA PACIFICA
</t>
  </si>
  <si>
    <t>IMPLEMENTACION GESTION DOCUMENTAL DE LA GOBERNACION DE NARIÑO</t>
  </si>
  <si>
    <t>FORTALECIMIENTO ORGANIZATIVO EN EL MARCO DE LA FORMULACION E IMPLEMENTACION DEL PLAN DE VIDA DEL PUEBLO RROM ASENTADO EN NARIÑO, PASTO, NARIÑO, OCCIDENTE</t>
  </si>
  <si>
    <t xml:space="preserve">IMPLEMENTACIÓN DE LA ESCUELA ITINERANTE DE FORMACIÓN INTEGRAL "NUEVO LIDER" EN LAS 13 SUBREGIONES DEL DEPARTAMENTO DE
NARIÑO
</t>
  </si>
  <si>
    <t>MEJORAMIENTO DE LA GESTIÓN PÚBLICA EN EL DEPARTAMENTO DE NARIÑO</t>
  </si>
  <si>
    <t>APOYO AL CUMPLIMIENTO DE LOS PLANES DE SALVAGUARDA EN EL MARCO DE LOS AUTOS DE LA CORTE Y COMPROMISOS POBLACIONALES A FAVOR DE LOS PUEBLOS INDIGENAS DE NARIÑO</t>
  </si>
  <si>
    <t>FORTALECIMIENTO DE LAS CADENAS PRODUCTIVAS AGROPECUARIAS DEL DEPARTAMENTO DE NARIÑÓ</t>
  </si>
  <si>
    <t>FORTALECIMIENTO DE PROCESOS DE CONSERVACIÓN, USO Y MANEJO SOSTENIBLE DE LA BIODIVERSIDAD EN ECOSISTEMAS TERRESTRES Y DULCEACUÍCOLAS EN EL DEPARTAMENTO DE NARIÑO.</t>
  </si>
  <si>
    <t xml:space="preserve">SUSTITUCIÓN DE CULTIVOS ILÍCITOS, CON LA PRODUCCIÓN DE SILO A BASE DE MAÍZ Y KUDZU, EN LA VEREDA LA
GUAYACANA DEL MUNICIPIO DE TUMACO, NARIÑO, OCCIDENTE
</t>
  </si>
  <si>
    <t>FORTALECIMIENTO DE LA SOBERANÍA ALIMANTARIA Y MITIGACIÓN DEL CAMBIO CLIMÁTICO EN EL DEPARTAMENTO DE NARIÑO</t>
  </si>
  <si>
    <t>FORTALECIMIENTO A LOS PROYECTOS DE SEGURIDAD Y SOBERANIA ALIMENTARIA Y NUTRICIONAL EN EL DEPARTAMENTO DE NARIÑO</t>
  </si>
  <si>
    <t>MEJORAMIENTO DEL CENTRO AGROINDUSTRIAL  PANELERO ALFAGUARA EN EL MUNICIPIO DE SANDONA PARA LA TRANSFERENCIA DE TECNOLOGIA PANELERA PARA EL DEPARTAMENTO DE NARIÑO</t>
  </si>
  <si>
    <t>Parque temático Panelero ALFAGUARA</t>
  </si>
  <si>
    <t>MEJORAMIENTO DE LA GESTIÓN INTEGRAL DEL RECURSO HÍDRICO EN EL DEPARTAMENTO DE NARIÑO.</t>
  </si>
  <si>
    <t xml:space="preserve">HABILITACIÓN Y DOTACIÓN DE 10 UNIDADES PRODUCTIVAS ACUÍCOLAS PARA LA PRODUCCIÓN DE CACHAMA BLANCA A 30 FAMILIAS EN EL
MUNICIPIO DE TUMACO, NARIÑO, OCCIDENTE
</t>
  </si>
  <si>
    <t>FORTALECIMIENTO DE LOS SISTEMAS DE INFORMACIÓN, CALIDAD, ASISTENCIA TÉCNICA Y SEGUIMIENTO A LA INVERSIÓN PUBLICA DEL DEPARTAMENTO EN EL SGSSS.</t>
  </si>
  <si>
    <t>Instituto Departamental de Salud de Nariño - IDSN</t>
  </si>
  <si>
    <t>APOYO A LAS CONVOCATORIAS PRODUCTIVAS DEL SECTOR AGROPECUARIO PARA EL DEPARTAMENTO DE NARIÑO</t>
  </si>
  <si>
    <t>CARACTERIZACIÓN, COLECCIÓN Y MICROPROPAGACIÓN DE HÍBRIDOS DE COCO DE LA COSTA PACÍFICA DE COLOMBIA, Y DEFINICIÓN DEL COMPLEJO ENTOMOLÓGICO COMO ESTRATEGIAS DE SOLUCIÓN AL PROBLEMA FITOSANITARIO DE COCO EN COLOMBIA</t>
  </si>
  <si>
    <t>CIAT</t>
  </si>
  <si>
    <t>ASISTENCIA Y ATENCION INTEGRAL A LAS VICTIMAS DEL CONLFICTO ARMADO DEL DEPARTAMENTO DE NARIÑO</t>
  </si>
  <si>
    <t>Población en situación de desplazamiento (CABILDOS)</t>
  </si>
  <si>
    <t>FORTALECIMIENTO DE LA PARTICIPACIÓN E INCLUSIÓN SOCIAL EN SALUD</t>
  </si>
  <si>
    <t>FORTALECIMIENTO DE LA GESTIÓN EN SALUD PÚBLICA CON ENFOQUE SUBREGIONAL.</t>
  </si>
  <si>
    <t>MEJORAMIENTO DE LAS CONDICIONES DE SALUD Y SEGURIDAD EN LOS ENTORNOS LABORALES</t>
  </si>
  <si>
    <t>CAPACITACIÓN Y SENSIBILIZACIÓN PARA LA PREVENCION DE TRATA DE PERSONAS EN EL DEPARTAMENTO DE NARIÑO</t>
  </si>
  <si>
    <t>Desarrollo institucional (CABILDOS)</t>
  </si>
  <si>
    <t>FORTALECIMIENTO DE LOS EQUIPAMIENTOS DE SEGURIDAD DE LA FUERZA PÚBLICA Y DE LA POLICÍA JUDICIAL EN EL DEPARTAMENTO DE NARIÑO.</t>
  </si>
  <si>
    <t>FORTALECIMIENTO DEL ASEGURAMIENTO DE LOS SERVICIOS DE SALUD EN EL DEPARTAMENTO DE NARIÑO</t>
  </si>
  <si>
    <t>MEJORAMIENTO DE LA CALIDAD EN LA PRESTACIÓN DE SERVICIOS DE SALUD, EN EL DEPARTAMENTO DE NARIÑO</t>
  </si>
  <si>
    <t>CONSERVACION DEL RECURSO HÍDRICO A TRAVÉS DE LA COMPRA DE PREDIOS, SU RESTAURACIÓN ECOLÓGICA, AMPLIACIÓN DE LAS ÁREAS DE RESERVAS NATURALES Y LA CREACIÓN DE REDES SUBREGIONALES DE GUARDIANES AMBIENTALES EN EL DEPARTAMENTO DE NARIÑO.</t>
  </si>
  <si>
    <t>ADMINISTRACIÓN DE LA RED DE URGENCIAS Y EMERGENCIAS DE NARIÑO A TRAVÉS DE LA OPERATIVIZACIÓN DEL CENTRO REGULADOR DE URGENCIAS Y EMERGENCIAS CRUE-</t>
  </si>
  <si>
    <t>FORTALECIMIENTO DEL SISTEMA DEPARTAMENTAL DE CIENCIA TECNOLOGÍA E INNOVACIÓN DE NARIÑO</t>
  </si>
  <si>
    <t>GENERACION DE UNA CULTURA AMBIENTAL URBANA Y RURAL A TRAVÉS DE LA IMPLEMENTACIÓN DE ACCIONES ECOPEDAGÓGICAS, EDUCACIÓN AMBIENTAL Y UNA ESTRATEGIA DE MEDIOS DE COMUNICACION EN EL DEPARTAMENTO</t>
  </si>
  <si>
    <t xml:space="preserve">MODELO DE GESTIÓN INTEGRAL PARA EL MANEJO SUSTENTABLE DE FUENTES DE AGUA EN LAS CUENCAS BINACIONALES CARCHI GUÁITARA-MIRA-MATAJE FRONTRA COLOMBO-ECUATORIANA
</t>
  </si>
  <si>
    <t>Gobernación de Nariño  Gobierno Provincial del Carchi</t>
  </si>
  <si>
    <t>PROGRAMA DE DESARROLLO CON IDENTIDAD REGIONAL ENTRE ESPAÑA Y NARIÑO  DIRENA</t>
  </si>
  <si>
    <t>FORTALECIMIENTO, PROMOCIÓN, MASIFICACIÓN DEL DEPORTE LA RECREACIÓN Y LA ACTIVIDAD FÍSICA EN EL DEPARTAMENTO DE NARIÑO</t>
  </si>
  <si>
    <t xml:space="preserve">AMPLIACIÓN DE COBERTURA, MEJORAMIENTO DE LA CALIDAD Y ACCESO A AGUA POTABLE EN EL DEPARTAMENTO DE NARIÑO </t>
  </si>
  <si>
    <t>FORTALECIMIENTO DE LA COMISIÓN REGIONAL DE COMPETITIVIDAD DEL DEPARTAMENTO DE NARIÑO</t>
  </si>
  <si>
    <t>MEJORAMIENTO DEL BIENESTAR SOCIAL E INSTITUCIONAL EN LA GOBERNACION DEL DEPARTAMENTO DE NARIÑO.</t>
  </si>
  <si>
    <t>FORTALECIMIENTO DE BUENAS PRÁCTICAS PARA LA GOBERNANZA TERRITORIAL</t>
  </si>
  <si>
    <t>CONSTRUCCIÓN, MEJORAMIENTO, ADECUACIÓN Y MANTENIMIENTO DE ESCENARIOS DEPORTIVOS Y RECREATIVOS EN EL DEPARTAMENTO DE NARIÑO.</t>
  </si>
  <si>
    <t xml:space="preserve">AMPLIACIÓN DE COBERTURA Y MEJORAMIENTO DE SISTEMAS DE ALCANTARILLADO EN EL DEPARTAMENTO DE NARIÑO </t>
  </si>
  <si>
    <t>FORMULACIÓN DE PROYECTOS DE COFINANCIACIÓN CON COLDEPORTES EN DEPORTE, RECREACIÓN, ACTIVIDAD FÍSICA Y TIEMPO LIBRE  EN EL DEPARTAMENTO DE NARIÑO.</t>
  </si>
  <si>
    <t>REPARACIÓN INTEGRAL PARA LA POBLACIÓN VÍCTIMA DEL CONFLICTO ARMADO DEL DEPARTAMENTO DE NARIÑO.</t>
  </si>
  <si>
    <t>FORTALECIMIENTO DE UNA CULTURA DE CONVIVENCIA TRANSFORMACIÓN DE CONFLICTOS Y PAZ EN EL DEPARTAMENTO DE NARIÑO</t>
  </si>
  <si>
    <t>PARTICIPACIÓN EFECTIVA DE LAS VÍCTIMAS DEL CONFLICTO ARMADO INTERNO, FORTALECIMIENTO ORGANIZATIVO E INSTITUCIONAL.</t>
  </si>
  <si>
    <t>APOYO AL CUMPLIMIENTO DE MÍNIMOS AMBIENTALES Y A LA GESTIÓN DEL RECURSO HIDRICO EN LOS MUNICIPIOS DEL DEPARTAMENTO DE NARIÑO</t>
  </si>
  <si>
    <t>IMPLEMENTACIÓN DEL PLAN DE ACCIÓN DEL COMITÉ DEPARTAMENTAL PARA LA PREVENCIÓN DEL USO DE PÓLVORA.</t>
  </si>
  <si>
    <t>GESTIÓN DE INFORMACIÓN Y COMUNICACIÓN PARA LAS VÍCTIMAS DEL CONFLICTO ARMADO DEL DEPARTAMENTO DE NARIÑO.</t>
  </si>
  <si>
    <t>FORTALECIMIENTO DEL SISTEMA DE INFORMACIÓN ESTADÍSTICO DE DELITOS DE ALTO IMPACTO DEL DEPARTAMENTO DE NARIÑO</t>
  </si>
  <si>
    <t>PREVENCIÓN Y PROTECCIÓN PARA LA POBLACIÓN VÍCTIMA DEL CONFLICTO ARMADO INTERNO DEL DEPARTAMENTO DE NARIÑO.</t>
  </si>
  <si>
    <t>Prevención a la violación de los derechos humanos y protección a víctimas del conflicto armado</t>
  </si>
  <si>
    <t>FORTALECIMIENTO PARA EL DESARROLLO INSTITUCIONAL DE LAS INSTALACIONES DEL PAP-PDA, EN EL DEPARTAMENTO DE NARIÑO</t>
  </si>
  <si>
    <t>FORTALECIMIENTO DEL PLAN DE DIFUSIÓN Y VISIBILIZACIÓN DE LA GESTION PUBLICA DEPARTAMENTAL DE NARIÑO.</t>
  </si>
  <si>
    <t>Transparencia, acceso a la información y rendición de cuentas</t>
  </si>
  <si>
    <t>MEJORAMIENTO DE LA PRODUCCIÓN AGRÍCOLA EN PREDIOS DE LAS ASOCIACIONES DE USUARIOS DE DISTRITOS DE RIEGO DEL DEPARTAMENTO DE NARIÑO</t>
  </si>
  <si>
    <t>FORTALECIMIENTO AL PROGRAMA SI SE PUEDE</t>
  </si>
  <si>
    <t>Consejo Comunitario Cuenca del Rio Iscuande</t>
  </si>
  <si>
    <t xml:space="preserve">FORTALECIMIENTO DE LA COMUNICACIÓN PÚBLICA DE LA GOBERNACIÓN DE NARIÑO.
</t>
  </si>
  <si>
    <t>FORTALECIMIENTO Y SOCIALIZACION DE LA ERCI 2012-2014  Y DE LA POLÍTICA DE FRONTERAS</t>
  </si>
  <si>
    <t>Despacho del Gobernador - Cooperacion Internacional</t>
  </si>
  <si>
    <t>APOYO A LA GESTIÓN DE LA OFICINA ASESORA DE CONTROL INTERNO DISCIPLINARIO EN LA GOBERNACIÓN DEL DEPARTAMENTO DE NARIÑO</t>
  </si>
  <si>
    <t xml:space="preserve">APOYO A LA PARTICIPACION DE LOS SABEDORES Y RPODUCTORES DEL PACIFICO NARIÑENSE EN LA TERCERA CUMBRE MUNDIAL DE MANDATARIOS AFRODESCENDIENTES PARA MOSTRAR LAS POTENCIALIDADES DE LA REGION </t>
  </si>
  <si>
    <t>FORTALECIMIENTO INSTITUCIONAL DE LA SUBSECRETARIA DE TRANSITO Y TRANSPORTE DEPARTAMENTAL DE NARIÑO</t>
  </si>
  <si>
    <t>Seguridad vial</t>
  </si>
  <si>
    <t>DEMARCACIÓN Y SEÑALIZACIÓN DE PRINCIPALES VÍAS URBANAS DE DIEZ  MUNICIPIOS NUEVOS CON MAYORES ÍNDICES DE ACCIDENTALIDAD EN EL DEPARTAMENTO DE NARIÑO.</t>
  </si>
  <si>
    <t>Transporte (CABILDOS)</t>
  </si>
  <si>
    <t>ADMINISTRACIÓN DEL SISTEMA DE CULTURA DEPARTAMENTAL DE NARIÑO</t>
  </si>
  <si>
    <t>APOYO A LA CREATIVIDAD Y FORMACION CULTURAL Y ARTISTICA EN EL DEPARTAMENTO DE NARIÑO</t>
  </si>
  <si>
    <t>Creatividad y formación</t>
  </si>
  <si>
    <t>DESARROLLO DEL EMPRENDIMIENTO CULTURAL Y LA ASOCIATIVIDAD EN EL DEPARTAMENTO DE NARIÑO.</t>
  </si>
  <si>
    <t>Emprendimiento cultural y asociatividad</t>
  </si>
  <si>
    <t>CONSTRUCCION DE AULA MULTIPLE INSTITUCION EDUCATIVA FATIMA PRIMERA ETAPA</t>
  </si>
  <si>
    <t>Municipio de El Tablón de Gómez</t>
  </si>
  <si>
    <t>SUMINISTRO E INSTALACION DE TUBERIA PARA LA REPOSICION DEL ACUEDUCTO EN LAS VEREDAS DE LOS CORREGIMIENTOS DE BELLA FLORIDA, TABILES Y TAMBILLO PERTENECIENTES AL MUNICIPIO DE LINARES, DEPARTAMENTO DE NARIÑO.</t>
  </si>
  <si>
    <t>AMPLIACIÓN Y OPTIMIZACIÓN DEL SISTEMA DE ALCANTARILLADO COMBINADO EN EL MUNICIPIO DE GUALMATAN</t>
  </si>
  <si>
    <t>CONSTRUCCION RESTAURANTE ESCOLAR, AULA DE CLASE Y BATERIA SANITARIA INTITUCION EDUCATIVA MONOPAMBA PUERRES NARIÑO</t>
  </si>
  <si>
    <t>Municipio de Puerres</t>
  </si>
  <si>
    <t>MEJORAMIENTO DE LA PRODUCTIVIDAD DEL SECTOR LÁCTEO DE NARIÑO</t>
  </si>
  <si>
    <t>CONSTRUCCIÓN POLIDEPORTIVOS DE LOS CENTROS EDUCATIVOS LA ENSILLADA, EL ARRAYAN Y PURANQUEN TÚQUERRES NARIÑO OCCIDENTE</t>
  </si>
  <si>
    <t>Municipio de Túquerres - Asosiación de Autoridades Indigenas de los Pastos</t>
  </si>
  <si>
    <t>Resguardo Indígena de Yascual - Municipio de Túquerres</t>
  </si>
  <si>
    <t>CONSTRUCCION SALON MULTIPLE DE LA INSTITUCION EDUCATIVA EL CARMEN MUNICIPIO DE TANGUA</t>
  </si>
  <si>
    <t>Municipio de Tangua</t>
  </si>
  <si>
    <t>DOTACION DE EQUIPOS BIOMEDICOS Y DE ODONTOLOGIA PARA LA ESE NUESTRA SEÑORA DEL CARMEN DEL MUNICIPIO DE LA TOLA</t>
  </si>
  <si>
    <t>ESE Centro de Salud Nuestra Señora del Carmen del Municipio de La Tola</t>
  </si>
  <si>
    <t>AMPLIACIÒN DEL CENTRO DE SALUD SAN JUAN BAUTISTA DE PUPIALES</t>
  </si>
  <si>
    <t>Centro Hospital San Juan Bautista ESE</t>
  </si>
  <si>
    <t>FORTALECIMIENTO DE LA ACTIVIDAD CREDITICIA AÑO 2014 EN EL DEPARTAMENTO DE NARIÑO</t>
  </si>
  <si>
    <t>APOYO A CUATRO CONVOCATORIAS 2.014 DEL MINISTERIO DE AGRICULTURA Y DESARROLLO RURAL EN EL DEPARTAMENTO DE NARIÑO</t>
  </si>
  <si>
    <t>ADQUISICION BOTE AMBULANCIA ASISTENCIAL BASICO PARA LA ESE SANTA BARBARA DE ISCUANDE</t>
  </si>
  <si>
    <t>Santa Bárbara</t>
  </si>
  <si>
    <t>Centro de Salud Santa Bàrbara</t>
  </si>
  <si>
    <t>FORTALECIMIENTO DE LA REGISTRADURÍA EN EL PROCESO ELECTORAL EN EL DEPARTAMENTO DE NARIÑO</t>
  </si>
  <si>
    <t>Registraduria Nacional del estado civil- Regional Nariño</t>
  </si>
  <si>
    <t>CONSTRUCCIÓN DE PUESTOS DE SALUD DEL SECTOR SAN ALEJANDRO Y VEREDA SAN NICOLAS, MUNICIPIO DE GUAITARILLA.</t>
  </si>
  <si>
    <t>Guaitarilla</t>
  </si>
  <si>
    <t>Municipio de Guaitarilla</t>
  </si>
  <si>
    <t>CONSTRUCCION DE 400 METROS DE CIERRE PERIMETRAL, DE LA SEDE NUEVA DEL HOSPITAL SAN ANDRES DE TUMACO.</t>
  </si>
  <si>
    <t>Hospital San Andres de Tumaco ESE</t>
  </si>
  <si>
    <t>MEJORAMIENTO DEL ESTADIO LIBERTAD</t>
  </si>
  <si>
    <t>ADECUACION, AMPLIACION Y MEJORAMIENTO DE LA INFRAESTRUCTURA DEL CENTRO DE SALUD CUASPUD CARLOSAMA ESE.</t>
  </si>
  <si>
    <t>CENTRO DE SALUD CUASPUD CARLOSAMA ESE.</t>
  </si>
  <si>
    <t>CONSTRUCCION DEL SALON CULTURAL EN LA I.E. YO REINARE - VERADA LA BOYERA DEL MUNICIIO DE CUMBAL - NARIÑO.</t>
  </si>
  <si>
    <t>CONSTRUCCION DE AULA ESCOLAR EN EL CENTRO EDUCATIVO GUAN CENTRO, DEL MUNICIPIO DE CUMBAL - NARIÑO</t>
  </si>
  <si>
    <t>DISEÑO ALTERNATIVA DE SISTEMA DE INFORMACIÓN GEOGRÁFICA PERTINENTE GOBERNCIÓN DE NARIÑO,PASTO,NARIÑO, OCCIDENTE.</t>
  </si>
  <si>
    <t>REPOSICION DE AMBULANCIA DE TRASLADO ASISTENCIAL BASICO (TAB) PARA LA ESE NUESTRA SEÑORA DEL PILAR DEL MUNICIPIO DE ALDANA, NARIÑO, OCCIDENTE.</t>
  </si>
  <si>
    <t xml:space="preserve">ESE Nuestra Señora del Pilar </t>
  </si>
  <si>
    <t>CONSTRUCCIÓN PLANTAS DE TRATAMIENTO MODULARES COMPACTAS PARA ACUEDUCTOS EN EL SECTOR RURAL DEL MUNICIPIO DE SANTACRUZ DE GUACHAVEZ DEL DEPARTAMENTO DE NARIÑO</t>
  </si>
  <si>
    <t>CONSTRUCCIÓN DE LA INFRAESTRUCTURA PARA EL INTERCAMBIO COMERCIAL AGROPECUARIO DE LA SUBREGIÓN DE LA EXPROVINCIA DE OBANDO - LOCALIZADO EN EL MUNICIPIO DE CORDOBA - DEPARTAMENTO DE NARIÑO.</t>
  </si>
  <si>
    <t xml:space="preserve">ESTUDIOS DE PREINVERSIÓN DE AGUA POTABLE Y SANEAMIENTO BASICO DEL SECTOR URBANO Y RURAL EN EL DEPARTAMENTO DE , NARIÑO,
OCCIDENTE
</t>
  </si>
  <si>
    <t>INCREMENTO DE LOS VOLÚMENES DE PRODUCCIÓN CON PRODUCTOS DIVERSIFICADOS CON LA COOPERATIVA AGROPECUARIA EL TABLON DE IMUÉS, NARIÑO, OCCIDENTE</t>
  </si>
  <si>
    <t>COOPERATIVA AGROPECUARIA EL TABLON DE IMUES</t>
  </si>
  <si>
    <t>CONSTRUCCION POLIDEPORTIVO, CERRAMIENTO PARCIAL Y MEJORAMIENTO DE ZONA RECREATIVA DEL CENTRO ASOCIADO MIRAFLORES, MUNICIPIO DE PUPIALES, NARIÑO</t>
  </si>
  <si>
    <t>CONSTRUCCION DE 9 AULAS 1 DE INFORMATICA 2 BATERIAS SANITARIAS, RESTAURANTE ESCOLAR, BIBLIOTECA, AREA ADMINISTRATIVA, PLACA MULTIFUNCIONAL, AREAS DE CIRCULACION Y DOTACION DE MOBILIARIO BASICO ESCOLAR.</t>
  </si>
  <si>
    <t xml:space="preserve"> Municipio de Belen</t>
  </si>
  <si>
    <t>DONATACION DE UNA UNIDAD MOVIL DE ATENCION EXTRAMURAL  PARA LA ESE CENTRO DE SALUD SAN BERNARDO</t>
  </si>
  <si>
    <t>CENTRO DE SALUD SAN BERNARDO ESE</t>
  </si>
  <si>
    <t>OPTIMIZACIÓN Y AMPLIACIÓN DE ALCANTARILLADO SANITARIO EN LA VEREDA LA BUENA ESPERANZA DEL MUNICIPIO DE TANGUA  DEPARTAMENTO DE NARIÑO.</t>
  </si>
  <si>
    <t>Alcaldia de Tangua</t>
  </si>
  <si>
    <t xml:space="preserve">ESTABILIZACION TALUD CENTRO EDUCATIVO SANTA BRIGIDA </t>
  </si>
  <si>
    <t>MANTENIMIENTO DE LA VÍA SAN FELIPE  LA CAÑADA DEL CORREGIMIENTO DE SANTA MARTA MUNICIPIO DE SAN LORENZO, NARIÑO</t>
  </si>
  <si>
    <t>El Rosario</t>
  </si>
  <si>
    <t>Municipio de El Rosario</t>
  </si>
  <si>
    <t>RESPOSICION PUESTO DE SALUD CORREGIMIENTO MONOPAMBA, MUNICIPIO DE PUERRES</t>
  </si>
  <si>
    <t xml:space="preserve">Centro de Salud Puerres ESE </t>
  </si>
  <si>
    <t>CONSTRUCCION SALA DE INFORMATICA EN LA INSTITUCION TECNOLOGICA AGRO AMBIENTAL BILINGUE AWA, MUNICIPIO DE BARBACOAS -  DEPARTAMENTO DE NARIÑO</t>
  </si>
  <si>
    <t>INSTITUCION TECNOLOGICA AGROAMBIENTAL BILINGUE AWA</t>
  </si>
  <si>
    <t>REPOSICION DE AMBULANCIA TAB PARA LA ESE CENTRO HOSPITAL CUMBAL, MUNICIPIO DE CUMBAL.</t>
  </si>
  <si>
    <t>ESE Centro Hospital Cumbal</t>
  </si>
  <si>
    <t>REPOSICION AMBULANCIA PARA TRASLADO ASISTENCIAL BASICO PARA EL CENTRO DE SALUD SALUDYA ESE</t>
  </si>
  <si>
    <t>ESE Centro de Salud SALUDYA</t>
  </si>
  <si>
    <t>AMPLIACION DEL SALON COMEDOR EN LA INSTITUCION EDUCATIVA PEDRO DE ADRADA EN EL CORREGIMIENTO DE LA GRANADA MUNICIPIO DE TAMINANGO - NARIÑO</t>
  </si>
  <si>
    <t>ESTUDIOS DE INGENIERIA Y ARQUITECTURA PARA LA  ADECUACION DE LA SEDE IPS ACIZI DEL MUNICIPIO DE IPIALES NARIÑO</t>
  </si>
  <si>
    <t>ASOCIACION DE CABILDOS INDIGENAS DE LA ZONA DE IPIALES ACIZI</t>
  </si>
  <si>
    <t>MEJORAMIENTO DE LA VÍA ARRAYÁN - CHAPUESQUER Y CHIPACUE DEL MUNICIPIO DE SANTACRUZ, DEPARTAMENTO DE NARIÑO.</t>
  </si>
  <si>
    <t xml:space="preserve">MEJORAMIENTO DE LA INFRAESTRUCTURA FISICA DEL CENTRO EDUCATIVO MIXTO CHAPUD UBICADO EN LA VEREDA CHAPUD MUNICIPIO DE GUACHUCAL </t>
  </si>
  <si>
    <t>Cabildo del Resguardo indigena de Muellamues</t>
  </si>
  <si>
    <t>CONSTRUCCION PUESTO DE SALUD DEL CORREGIMIENTO DEL CARMEN, MUNICIPIO DE SAN LORENZO, DEPARTAMENTO DE NARIÑO.</t>
  </si>
  <si>
    <t>ESE Centro de Salud San Lorenzo</t>
  </si>
  <si>
    <t>ADQUISICION DE AMBULANCIA DE TRANSPORTE ASISTENCIAL MEDICALIZADO PARA EL HOSPITAL UNIVERSITARIO DEPARTAMENTAL DE NARIÑO.</t>
  </si>
  <si>
    <t>Hospital Universitario Departamental de Nariño ESE</t>
  </si>
  <si>
    <t>REPOSICION DE AMBULANCIA TIPO TAB PARA EL CENTRO HOSPITAL DE LA FLORIDA ESE, LA FLORIDA.</t>
  </si>
  <si>
    <t>Centro Hospital de La Florida ESE</t>
  </si>
  <si>
    <t>REPOSICION AMBULANCIA PARA TRASLADO ASISTENCIAL BASICO EN EL CENTRO DE SALUD ILES ESE, MUNICIPIO DE ILES.</t>
  </si>
  <si>
    <t xml:space="preserve">Centro de Salud Iles ESE </t>
  </si>
  <si>
    <t>DIAGNOSTICO TECNICO Y LEVANTAMIENTO DE REQUERIMIENTOS PARA LA IMPLEMENTACION DE UN SISTEMA DE INFORMACION GEOGRAFICA EN LA GOBERNACION DE NARIÑO</t>
  </si>
  <si>
    <t>CONSTRUCCION DE LABORATORIO DE FISICA Y QUIMIACA INSTTITUCION EDUCATIVA CHAJAL MUNICIPIO DE TUMACO DEPARTAMENTO DE NARIÑO</t>
  </si>
  <si>
    <t>INSTITUCION EDUCATIVA CHAJAL</t>
  </si>
  <si>
    <t>ADECUACIÓN AULA MULTIPLE CENTRO EDUCATIVO LA CALERA CORREGIMIENTO DE CHILES MUNICIPIO DE CUMBAL, NARIÑO</t>
  </si>
  <si>
    <t>REFORZAMIENTO ESTRUCTURAL Y REORGANIZACION FUNCIONAL FASE I PARA EL CENTRO DE HABILITACION DEL NIÑO ESE, PASTO.</t>
  </si>
  <si>
    <t>Centro de Habilitacion de Niño ESE</t>
  </si>
  <si>
    <t>DOTACION DE PLANTA ELECTRICA PARA EL CENTRO DE SALUD  SAN JUAN BAUTISTA DEL MUNICIPIO DE PUPIALES.</t>
  </si>
  <si>
    <t>Centro de Salud San Juan Bautista ESE</t>
  </si>
  <si>
    <t xml:space="preserve">CONSTRUCCIÓN CERRAMIENTO INTERNO CANCHA MULTIPLE DEL CORREGIMIENTO DE SANTANDER DE VALENCIA TÚQUERRES, NARIÑO,
OCCIDENTE
</t>
  </si>
  <si>
    <t>DOTACION DE EQUIPOS BIOMEDICOS PARA LA ESE CENTRO DE SALUD SAN JUAN BOSCO DEL MUNICIPIO DE LA LLANADA.</t>
  </si>
  <si>
    <t>ESE Centro de Salud San Juan Bosco</t>
  </si>
  <si>
    <t>CONSTRUCCIÓN CUBIERTA METÁLICA CANCHA MULTIFUNCIONAL CORREGIMIENTO DE CUNCHILA, VEREDA LAS MERCEDES OSPINA, NARIÑO, OCCIDENTE</t>
  </si>
  <si>
    <t>CONSTRUCCION POLIDEPORTIVO INSTITUCION EDUCATIVA SAN JOSE -  MUNICIPIO DE OSPINA</t>
  </si>
  <si>
    <t>DOTACION DE EQUIPOS BIOMEDICOS PARA EL CENTRO DE SALUD DE POLICARPA ESE</t>
  </si>
  <si>
    <t>Centro de Salud de Policarpa ESE</t>
  </si>
  <si>
    <t>ADECUACIÓN Y DOTACIÓN DE MOBILIARIO Y EQUIPOS TECNOLÓGICOS PARA EL SALÓN DE AUDIOVISUALES DE LA INSTITUCIÓN EDUCATIVA POLITÉCNICO MARCELO MIRANDA DE IPIALES, NARIÑO</t>
  </si>
  <si>
    <t>Municipio de Ipiales</t>
  </si>
  <si>
    <t>CONSTRUCCIÓN DE ESTUFAS ECOLÓGICAS KALYM EN LOS MUNICIPIOS DE EL TAMBO, SAMANIEGO, SANTACRUZ Y EL PEÑOL, NARIÑO, OCCIDENTE</t>
  </si>
  <si>
    <t>Instituto Sur ISAIS</t>
  </si>
  <si>
    <t>CONSTRUCCIÓN DE POLIDEPORTIVO EN EL CENTRO EDUCATIVO GUANAMA GRANDE CORREGIMIENTO DE GUANAMA GRANDE, MUNICIPIO DE TUQUERRES NARIÑO</t>
  </si>
  <si>
    <t>OPTIMIZACION Y AMPLIACION DEL SISTEMA DE ALCANTARILLADO DEL CORREGIMIENTO DE CURIACO, MUNICIPIO DE TAMINANGO.</t>
  </si>
  <si>
    <t>MEJORAMIENTO ALCANTARILLADO SANITARIO VEREDA CAMPO DE MARIA ALTO MUNICIPIO DE BELÉN, DEPARTAMENTO DE NARIÑO</t>
  </si>
  <si>
    <t>Empobelen</t>
  </si>
  <si>
    <t>CONSTRUCCION DE UNIDAD DEPORTIVA (POLIDEPORTIVO, CERRAMIENTO PARCIAL), EN LA INSTITUCION EDUCATIVA LOS ANDES DE CUAICAL, VEREDA CUAICAL, MUNICIPIO DE CUMBAL - NARIÑO</t>
  </si>
  <si>
    <t>CONSTRUCCIÓN ALCANTARILLADO SANITARIO INSTITUCIÓN EDUCATIVA SAN SEBASTIAN Y PUEBLO NUEVO DE YASCUAL, MUNICIPIO DE TUQUERRES, DEPARTAMENTO DE NARIÑO.</t>
  </si>
  <si>
    <t>TERMINACIÓN ACUEDUCTO URBANIZACIÓN INDÍGENA LA JARDINERA DEL MUNICIPIO DE TUQUERRES, DEPARTAMENTO DE NARIÑO.</t>
  </si>
  <si>
    <t>CONSTRUCCIÓN SEGUNDA ETAPA ALCANTARILLADO SANITARIO EN LA URBANIZACIÓN INDÍGENA LA JARDINERA,  MUNICIPIO DE TUQUERRES, DEPARTAMENTO DE NARIÑO</t>
  </si>
  <si>
    <t>MEJORAMIENTO DE LA INFRAESTRUCTURA ESCOLAR DEL CENTRO EDUCATIVO SAN FRANCISCO DEL MUNICIPIO DE LA CRUZ NAARIÑO</t>
  </si>
  <si>
    <t>MEJORAS LOCATIVAS EN LA INSTITUCIÓN EDUCATIVA TERESIANO SEDE SANTO DOMINGO SABIO MUNICIPIO DE TUQUERRES, DEPARTAMENTO DE NARIÑO</t>
  </si>
  <si>
    <t>CONSTRUCCIÓN DE TRES POLIDEPORTIVOS EN LOS CENTROS EDUCATIVOS DE GUANGUEZAN, BUENAVISTA Y DOSQUEBRADAS, UN PATIO ESCOLAR EN EL CENTRO EDUCATIVO VILLANUEVA Y TRES COMEDORES ESCOLARES EN LOS CENTROS EDUCATIVOS POLACHAYAN, BUENAVISTA Y CUETAMPE CORREGIMIENTO DE YASCUAL, MUNICIPIO DE TUQUERRES, DEPARTAMENTO DE NARIÑO</t>
  </si>
  <si>
    <t>CONSTRUCCIÓN AULA EDUCATIVA Y UNIDAD SANITARIA CENTRO EDUCATIVO EL SANDE SANTACRUZ, NARIÑO, OCCIDENTE</t>
  </si>
  <si>
    <t>Asociacion de cabildos yAutoridades Tradionales Indigenas Ity Quilla</t>
  </si>
  <si>
    <t>AMPLIACION DEL AULA MULTIPLE DE LA I.E MUNICIPAL MUNICIPIO DE MALLAMA, DPTO DE NARIÑO</t>
  </si>
  <si>
    <t>Municipio de Mallama</t>
  </si>
  <si>
    <t>MEJORAMIENTO DE VIVIENDAS EN LA VEREDA LAS VARAS EN EL MUNICIPIO DE SANTA BARBARA ISCUANDE</t>
  </si>
  <si>
    <t>Municipio de Santa Bárbara</t>
  </si>
  <si>
    <t>CONSTRUCCIÓN DE BATERIA SANITARIA, 4 AULAS ESCOLARES RESTAURANTE ESCOLAR Y MURO DE CONTENCIÓN EN LA IE SANTO TOMAS DE AQUINO SEDE II MUNICIPIO DE SANDONA, NARIÑO</t>
  </si>
  <si>
    <t>CONSTRUCCIÓN BLOQUE I PRIMERA ETAPA COLEGIO NUESTRA SEÑORA DE LOURDES CORREGIMIENTO DE BALALAYKA, MUNICIPIO DE SANTACRUZ, NARIÑO</t>
  </si>
  <si>
    <t>RESTAURACION Y ADECUACION DEL TEATRO DE LA INSTITUCION EDUCATIVA GENARO LEON, MUNICIPIO DE GUACHUCAL - DEPARTA,MENTO DE NARIÑO</t>
  </si>
  <si>
    <t>MEJORAMIENTO ACUEDUCTO EL MANZANO, MUNICIPIO DE TAMINANGO</t>
  </si>
  <si>
    <t>CONSTRUCCIÓN DE ACUEDUCTO Y ALCANTARILLADO SANITARIO DE LA ASOCIACIÓN DE VIVIENDA ASTURIAS EN EL MUNICIPIO DE TUQUERRES</t>
  </si>
  <si>
    <t>ADECUACIÓN DE MEJORAS DEL CENTRO EDUCATIVO DE LA CUMBRE MUNICIPIO DE CORDOBA, NARIÑO.</t>
  </si>
  <si>
    <t>Municpio de Córdoba</t>
  </si>
  <si>
    <t>ADECUACION POLIDEPORTIVO INSTITUCION EDUCATIVA CURIACO, TAMINANGO, NARIÑO, OCCIDENTE.</t>
  </si>
  <si>
    <t xml:space="preserve"> FORTALECIMIENTO DE LA IDENTIDAD CULTURAL DE LAS COMUNIDADES AFRONARIÑENSES DE LA COSTA PACÍFICA DEL DEPARTAMENTO DE NARIÑO</t>
  </si>
  <si>
    <t>REPOSICION PUESTO DE SALUD CUARAZANGA - CENTRO HOSPITAL DIVINO NIÑO DEL MUNICIPIO DE TUMACO</t>
  </si>
  <si>
    <t xml:space="preserve">ESE Centro Hospital Divino Niño </t>
  </si>
  <si>
    <t>REPOSICION PUESTO DE SALUD LAS MERCEDES - CENTRO HOSPITAL DIVINO NIÑO DEL MUNICIPIO DE TUMACO</t>
  </si>
  <si>
    <t>DOTACION DE EQUIPOS MEDICOS PARA EL AREA DE URGENCIAS DEL HOSPITAL \"LORENCITA VILLEGAS DE SANTOS\" DEL MUNICIPIO DE SAMANIEGO</t>
  </si>
  <si>
    <t>Samaniego</t>
  </si>
  <si>
    <t>ESE Hospital "Lorencita Villegas de Santos"</t>
  </si>
  <si>
    <t xml:space="preserve">CONSTRUCCIÓN DE CIERRE PERIMETRAL, PAVIMENTACIÓN DE PATIO Y JUEGOS PARA NIÑOS DEL PREESCOLAR DE GUAN PUENTE ALTO
CORREGIMIENTO DE MUELLAMUES, MUNICIPIO DE GUACHUCAL, NARIÑO
</t>
  </si>
  <si>
    <t>MEJORAMIENTO DE LA INFRAESTRUCTURA FISICA DE LA INSTITUCION EDUCATIVA CONCENTRACION DE DESARROLLO RURAL DEL MUNICIPIO DE CONSACA</t>
  </si>
  <si>
    <t>Municipio de Consacá</t>
  </si>
  <si>
    <t>CONSTRUCCION AREA ADMINISTRATIVA ESE CENTRO DE SALUD "VIRGEN DE LOURDES" DEL MUNICIPIO DE BUESACO</t>
  </si>
  <si>
    <t>ESE Centro de Salud "Virgen de Lourdes"</t>
  </si>
  <si>
    <t>REPOSICION DE AMBULANCIA TRASLADO ASISTENCIAL BASICO (TAB) PARA LA ESE CENTRO DE SALUD SAPUYES</t>
  </si>
  <si>
    <t>Centro de Salud Sapuyes ESE</t>
  </si>
  <si>
    <t>CONSTRUCCIÓN DE POLIDEPORTIVO EN LA INSTITUCIÓN EDUCATIVA NUESTRA SEÑORA DE LAS NIEVES EN EL MUNICIPIO DE GUAITARILLA, DEPARTAMENTO DE NARIÑO.</t>
  </si>
  <si>
    <t>MEJORAMIENTO DE LA INFRAESTRUCTURA FÍSICA DE LA INSTITUCIÓN EDUCATIVA SAN ANTONIO DE PADUA DEL MUNICIPIO DE POTOSI</t>
  </si>
  <si>
    <t>Municipio de Potosí</t>
  </si>
  <si>
    <t>REPOSICION DE AMBULANCIA PARA EL CENTRO DE SALUD EL ROSARIO ESE</t>
  </si>
  <si>
    <t>Centro de Salud El Rosario ESE</t>
  </si>
  <si>
    <t>ADQUISICION AMBULANCIA TIPO TAB PARA LA ESE CENTRO DE SALUD  CUASPUD CARLOSAMA</t>
  </si>
  <si>
    <t xml:space="preserve">Centro de Salud Cuaspud Carlosama ESE </t>
  </si>
  <si>
    <t>DOTACION DE EQUIPOS BIOMEDICOS PARA LOS PUESTOS DE SALUD DEL MUNICIPIO DE MALLAMA</t>
  </si>
  <si>
    <t>Centro de Salud Santiago de Mallama ESE</t>
  </si>
  <si>
    <t>CONSTRUCCIÓN DE AULAS Y BATERIAS SANITARIA CENTRO EDUCATIVO ROSA FLORIDA NORTE ARBOLEDA, NARIÑO, OCCIDENTE</t>
  </si>
  <si>
    <t>Arboleda</t>
  </si>
  <si>
    <t>Municipio de Arboleda</t>
  </si>
  <si>
    <t>CONSTRUCCIÓN ALCANTARILLADO EN LA CARRERA 9 DEL BARRIO SAN CARLOS DEL CASCO URBANO MUNICIPIO DE TUQUERRES</t>
  </si>
  <si>
    <t>ADQUISICION DE DOS AMBULANCIAS PARA EL SERVICIO DE URGENCIAS, TRANSPORTE ASISTENCIAL BASICO DE LA IPS MUNICIPAL DE IPIALES ESE</t>
  </si>
  <si>
    <t>IPS Municipal de Ipiales ESE</t>
  </si>
  <si>
    <t>FORTALECIMIENTO DEL SECTOR AGROPECUARIO COMO ESTRATEGIA DE COMPETITIVIDAD EN EL MUNICIPIO DE TANGUA, DEPARTAMENTO DE NARIÑO</t>
  </si>
  <si>
    <t>REFORZAMIENTO ESTRUCTURAL Y REORGANIZACION FUNCIONAL - FASE II - CENTRO DE HABILITACION DEL NIÑO - CEHANI</t>
  </si>
  <si>
    <t>Centro de Habilitación del Niño - CEHANI</t>
  </si>
  <si>
    <t>DOTACION DE EQUIPOS BIOMEDICOS PARA EL CENTRO DE SALUD "NUESTRA SEÑORA DE FATIMA" ESE DEL MUNICIPIO DE CHACHAGUI</t>
  </si>
  <si>
    <t>Centro de Salud "Nuestra Señora de Fátima"</t>
  </si>
  <si>
    <t>Municipio de Chachagui</t>
  </si>
  <si>
    <t>CONSTRUCCION CANCHA MULTIFUNCIONAL PARA EL CENTRO EDUCATIVO DE LA VEREDA MARQUEZA BAJA TANGUA, NARIÑO, OCCIDENTE</t>
  </si>
  <si>
    <t>INSTITUCION EDUCATIVA MARQUEZA BAJA</t>
  </si>
  <si>
    <t>CONSTRUCCION DEL AREA DE SERVICIOS DE APOYO DEL CENTRO DE SALUD TABLON DE GOMEZ ESE</t>
  </si>
  <si>
    <t>Centro de Salud Tablón de Gómez</t>
  </si>
  <si>
    <t xml:space="preserve">DOTACION DE EQUIPOS MEDICOS, BIOMEDICOS Y ODONTOLOGICOS PARA EL CENTRO DE SALUD EL ROSARIO ESE </t>
  </si>
  <si>
    <t xml:space="preserve">ADQUISICION DE AMBULANCIA TAB PARA LA ESE CENTRO DE SALUD SAN FRANCISCO DEL MUNICIPIO DE MOSQUERA </t>
  </si>
  <si>
    <t>Centro de Salud San Francisco del Municipio de Mosquera</t>
  </si>
  <si>
    <t>CONSTRUCCION DE DOS AULAS EN EL CENTRO EDUCATIVO SANTA ROSA DEL MUNIICPIO DE SANTACRUZ DEPARTAMENTO DE NARIÑO</t>
  </si>
  <si>
    <t>CONSTRUCCIÓN AULA INSTITUCION EDUCATIVA CHAPIURCO MUNICIPIO DE ALBAN DEPARTAMENTO DE NARIÑO</t>
  </si>
  <si>
    <t xml:space="preserve">CONSTRUCCION DE 10 PUESTOS DE SALUD SATELITES PARA LA COMUNIDAD AWA UNIPA DE LOS MUNICIPIOS DE TUMACO Y BARBACOAS </t>
  </si>
  <si>
    <t>Unidad Indigena del Pueblo Awa "UNIPA"</t>
  </si>
  <si>
    <t xml:space="preserve">Unidad Indigena del Pueblo Awa </t>
  </si>
  <si>
    <t xml:space="preserve">MEJORAMIENTO OPTIMIZACIÓN DE ALCANTARILLADO SANITARIO Y PLUVIAL DE LAS CALLES 1 Y 2, CARRERAS 2 Y 3 EN LA VEREDA SANTANDER, MUNICIPIO DE TANGUA - NARIÑO
</t>
  </si>
  <si>
    <t>OPTIMIZACIÓN SISTEMA DE ACUEDUCTO PARA LAS VEREDAS AJOS, TAMBOR, CEBADAL Y BUENA ESPERANZA DEL MUNICIPIO DE TANGUA, DEPARTAMENTO DE NARIÑO</t>
  </si>
  <si>
    <t>Alcaldia Municipal</t>
  </si>
  <si>
    <t>CONSTRUCCIÓN DE POLIDEPORTIVO EN LA VEREDA DAVID BAJO MUNICIPIO DE COLÓN, NARIÑO</t>
  </si>
  <si>
    <t>ADECUACIÓN Y MANTENIMIENTO INSTITUCIÓN EDUCATIVA SAN CARLOS SEDE 1 CONTADERO, NARIÑO, OCCIDENTE</t>
  </si>
  <si>
    <t>INSTITUCION EDUCATIVA SAN CARLOS</t>
  </si>
  <si>
    <t>AMPLIACION TERCERA FASE Y DOTACION DE EQUIPOS BIOMEDICOS DEL CENTRO DE SALUD  SAPUYES ESE</t>
  </si>
  <si>
    <t>FORTALECER EL SISTEMA DE INFORMACION DEL HOSPITAL SAN CARLOS ESE DE SAN PABLO NARIÑO</t>
  </si>
  <si>
    <t>Hospital San Carlos ESE</t>
  </si>
  <si>
    <t>DOTACION DE UNA AMBULANCIA TIPO TAB CENTRO DE SALUD SAN ISIDRO ESE EL PEÑOL-NARIÑO</t>
  </si>
  <si>
    <t>Centro de Salud San Isidro ESE</t>
  </si>
  <si>
    <t>Infraestructura, dotación, formación, apoyo, incentivos y asistencia técnica para la inclusión socia</t>
  </si>
  <si>
    <t xml:space="preserve">CONSTRUCCIÓN DE UN SALÓN MÚLTIPLE EN LA INSTITUCIÓN EDUCATIVA AGROPECUARIA SANTA ANA CORREGIMIENTO DE NEIRA SANTA ANA, MUNICIPIO DE IMUES DEPARTAMENTO DE NARIÑO
</t>
  </si>
  <si>
    <t>INSTITUCION EDUCATIVA AGROPECUARIA SANTA ANA</t>
  </si>
  <si>
    <t>CONSTRUCCIÓN DE AULA EN LA INSTITUCIÓN EDUCATIVA SAGRADO CORAZÓN DE JESÚS VEREDA CUETIAL, MUNICIPIO DE CUMBAL, NARIÑO</t>
  </si>
  <si>
    <t>INSTITUCION EDUCATIVA  SAGRADO CORAZON DE JESUS</t>
  </si>
  <si>
    <t>CONSTRUCCIÓN DE ADOQUIN EN EL CASCO URBANO DE LA VEREDA SAN GERARDO, MUNICIPIO DE LA CRUZ, NARIÑO</t>
  </si>
  <si>
    <t>CONSTRUCCIÓN DE AULAS EN EL CENTRO EDUCATIVO SAN CARLOS - CORREGIMIENTO DE CUATROESQUINAS TÚQUERRES, NARIÑO, OCCIDENTE</t>
  </si>
  <si>
    <t>Alcaldía Municipal</t>
  </si>
  <si>
    <t>CONSTRUCCIÓN UNIDADES SANITARIAS Y SISTEMA DE TRATAMIENTO EN SITIO DE AGUAS CON EXCRETAS PARA EL SECTOR RURAL DEL MUNICIPIO DE ANCUYA</t>
  </si>
  <si>
    <t>CONSTRUCCIÓN SEGUNDA ETAPA  ALCANTARILLADO COMBINADO SECTOR LA INVASIÓN MUNICIPIO EL CONTADERO, DEPARTAMENTO DE NARIÑO</t>
  </si>
  <si>
    <t>REPOSICIÓN RED DE ALCANTARILLADO COMBINADO EN EL TRAMO FINAL DEL CORREGIMIENTO DE TUNJA GRANDE, MUNICIPIO DE LA FLORIDA</t>
  </si>
  <si>
    <t>MEJORAMIENTO DE LA COMPETITIVIDAD DE LA CADENA DE CAÑA PANELERA EN EL SUR OCCIDENTE DE NARIÑO PARA LA ASOCIACION ASOPAONAR SANDONA, NARIÑO, OCCIDENTE</t>
  </si>
  <si>
    <t xml:space="preserve">Asociación Asopaonar </t>
  </si>
  <si>
    <t>ESTUDIO PARA LA OPTIMIZACION DE LOS ALCANTARILLADOS RURAL Y URBANO DEL MUNICIPIO DE PUERRES DEPARTAMENTO DE NARIÑO</t>
  </si>
  <si>
    <t xml:space="preserve">CAMBIO DE CUBIERTA DE VIDRIO POR POLICARBONATO PARA EL CENTRO DE SALUD GUACHAVEZ </t>
  </si>
  <si>
    <t>Centro de Salud Guachaves ESE</t>
  </si>
  <si>
    <t>CONSTRUCCION AREAS DE PROMOCION Y PREVENCION PARA LA ESE CENTRO DE SALUD DE LOS ANDES</t>
  </si>
  <si>
    <t>CONSTRUCCIÓN SISTEMA DE ACUEDUCTO EN LA CABECERA MUNICIPAL DE BARBACOAS, DEPARTAMENTO DE NARIÑO</t>
  </si>
  <si>
    <t>CONSTRUCCION OBRAS DE CONTENCION Y DRENAJE SOBRE LA VIA BELEN - PLAZUELAS EN EL MUNICIPIO DE BELEN, NARIÑO, OCCIDENTE</t>
  </si>
  <si>
    <t xml:space="preserve">DOTACION DE EQUIPOS BIOMEDICOS PARA EL HOSPITAL SAN CARLOS </t>
  </si>
  <si>
    <t>Nariño solidario, incluyente y gestor de condiciones para el buen vivi</t>
  </si>
  <si>
    <t>MEJORAMIENTO DE LA VIA DE ACCESO AL MONUMENTO SUCRE EN EL MUNICIPIO DE LA UNION, NARIÑO, OCCIDENTE</t>
  </si>
  <si>
    <t xml:space="preserve">ADQUISICION DE VEHICULO AMBULANCIA PARA EL CORREGIMIENTO DE SANTA CECILIA Y EL CARMEN -CENTRO DE SALUD SAN LORENZO </t>
  </si>
  <si>
    <t>Centro de Salud San Lorenzo</t>
  </si>
  <si>
    <t>CONSTRUCCION DE LA PLANTA FISICA DE LA IPS INDIGENA MALLAMAS</t>
  </si>
  <si>
    <t>IPS Indigena Mallamas</t>
  </si>
  <si>
    <t>IPS INDIGENA MALLAMS</t>
  </si>
  <si>
    <t>CONSTRUCCION CASAS DE LA MEDICINA INDIGENA AWA TUMACO Y BARBACOAS</t>
  </si>
  <si>
    <t>ADECUACION Y AMPLIACION DE INFRAESTRUCTURA Y DOTACION DE EQUIPOS BIOMEDICOS DE LA IPS DEL RESGUARDO INDIGENA DE APONTE</t>
  </si>
  <si>
    <t>IPS Indigena del Pueblo Inga de Aponte</t>
  </si>
  <si>
    <t>IPS INDIGENA DEL PUEBLO INGA DE APONTE</t>
  </si>
  <si>
    <t>DOTACIÓN DE INSTRUMENTOS DE APRENDIZAJE TECNOLÓGICOS, MUEBLES Y ENSERES PARA EL AULA DE INFORMÁTICA DE LA INSTITUCIÓN EDUCATIVA MUNICIPAL CIUDAD DE PASTO</t>
  </si>
  <si>
    <t>Institución Educativa Municipal Ciudad de Pasto</t>
  </si>
  <si>
    <t>MEJORAMIENTO DE ZONA DE ACCESO Y PARQUEADERO EN LA INSTITUCIÓN EDUCATIVA MUNICIPAL CIUDAD DE PASTO DEL MUNICIPIO DE PASTO</t>
  </si>
  <si>
    <t xml:space="preserve">ESTUDIOS TECNICOS PARA LA LEGALIZACION E IMPLEMENTACION DE UN HELIPUERTO PARA LA ESE HOSPITAL SAN ANDRES TUMACO, NARIÑO. </t>
  </si>
  <si>
    <t>Instituto Departamental de Salud de Nariño.</t>
  </si>
  <si>
    <t>Instituto Departamental de Salud de Nariño - IDSN.</t>
  </si>
  <si>
    <t>REPOSICION PUESTO DE SALUD SANTA MARIA CENTRO HOSPITAL DIVINO NIÑO TUMACO,NARIÑO</t>
  </si>
  <si>
    <t>ESE CENTRO HOSPITAL DIVINO NIÑO</t>
  </si>
  <si>
    <t>IMPLEMENTACIÓN DE UN HEMOCENTRO Y MEJORAMIENTO DE LA  INFRAESTRUCTURA FÍSICA Y DOTACIÓN DEL LABORATORIO CLÍNICO EN EL HOSPÍTAL UNIVERSITARIO DEPARTAMENTAL NARIÑO.</t>
  </si>
  <si>
    <t>Hospital Universitario Departamental de Nariño</t>
  </si>
  <si>
    <t>HOSPITAL UNIVERSITARIO DEPARTAMENTAL DE NARIÑO</t>
  </si>
  <si>
    <t>CONSTRUCCION CENTRO DE SALUD BRICEÑO - HOSPITAL SAN CARLOS DEL MUNICIPIO DE SAN PABLO</t>
  </si>
  <si>
    <t>Hospital San Carlos ESe</t>
  </si>
  <si>
    <t>Finanzas sanas</t>
  </si>
  <si>
    <t xml:space="preserve">CONSTRUCCION DE UNA PEQUEÑA CENTRAL HIDROELECTRICA PARA SUMINISTRO DE AGUA PARA CONSUMO HUMANO EN LA VEREDA LA VICTORIA, MUNICIPIO DE GUACHUCAL, NARIÑO. </t>
  </si>
  <si>
    <t>Cabildo Indígena de Guachucal</t>
  </si>
  <si>
    <t>MEJORAMIENTO DE LA COBERTURA EDUCATIVA EN EL DEPARTAMENTO DE NARIÑO</t>
  </si>
  <si>
    <t>FORTALECIMIENTO Y DESARROLLO INSTITUCIONAL EN LA SECRETARIA DE EDUCACION DEPARTAMENTAL DE NARIÑO.</t>
  </si>
  <si>
    <t>FORMACIÓN DE LOS HÁBITOS, CONDUCTAS Y COMPORTAMIENTOS DE LOS ACTORES DE LA VÍA PARA LA MOVILIDAD SEGURA EN EL DEPARTAMENTO DE NARIÑO.</t>
  </si>
  <si>
    <t>FORTALECIMIENTO DE LA IDENTIDAD REGIONAL Y EL  PATRIMONIO CULTURAL EN NARIÑO</t>
  </si>
  <si>
    <t>FORTALECIMIENTO DE LA CAPACIDAD INSTALADA DE LA RED DE PRESTACION DE SERVICIOS DE SALUD DE LA SUBREGION DE OCCIDENTE  DEL DEPARTAMENTO DE NARIÑO</t>
  </si>
  <si>
    <t>Centro de Salud de Consaca ESE y ESE Juan Pablo II Municipio de Linares</t>
  </si>
  <si>
    <t xml:space="preserve">ADECUACION DE LA CANCHA DE FUTBOL EN LA INSTITUCION EDUCATIVA AGROPECUARIA LUIS ANTONIO MONTERO, DE CUASPUD NUCLEO MUNICIPIO DE POTOSI, NARIÑO  </t>
  </si>
  <si>
    <t>Municipio de Potosi</t>
  </si>
  <si>
    <t>FORTALECIMIENTO DE LOS PROCESOS DE CONTROL DE LICORES Y CIGARRIÑO, NARIÑO, OCCIDENTE</t>
  </si>
  <si>
    <t>Departamento de nariño</t>
  </si>
  <si>
    <t>IMPLEMENTACIÓN PROGRAMA DE SEÑALIZACIÓN E INFORMACIÓN INFOCONSUMO, NARIÑO, OCCIDENTE.</t>
  </si>
  <si>
    <t>REPOSICION DE AMBULANCIA DE TYRASLADO BASICO ASISTENCIAL, PARA LA  ESE CENTRO DE SALUD NUESTRA SEÑORA DE FATIMA, MUNICIPIO DE CHACHAHUI.</t>
  </si>
  <si>
    <t>ESE Centro de Salud Nuestra Señora de Fatima</t>
  </si>
  <si>
    <t>FORTALECIMIENTO DE LA SOBERANIA ALIMENTARIA A TRAVEZ DEL MODELO SHAGRA PARA 160 FAMILIAS INDIGENASDE LA PARCIALIDAD DE IMUES DEL CABILDO INDIGENA DEL RESGUARDO DE TUQUERRES NARIÑO</t>
  </si>
  <si>
    <t xml:space="preserve">Cabildo Indigena del Resguardo de Tuquerres </t>
  </si>
  <si>
    <t>CONSTRUCCION UNIDADES SANITARIAS DEL SECTOR URBANO Y RURAL DEL MUNICIPIO DE OSPINA NARIÑO</t>
  </si>
  <si>
    <t>CONSTRUCCION DE 16 PUESTOS DE SALUD SATELITE PARA LA COMUNIDAD AWA UNIPA DE LOS MUNICIPIOS DE TUMACO Y BARBACOAS DEPARTAMENTO DE NARIÑO</t>
  </si>
  <si>
    <t>Unidad Indigena del Pueblo Awa - UNIPA</t>
  </si>
  <si>
    <t>ESTUDIO DE  PREINVERSION PARA EL PROYECTO DE PLANTA ASOCIATIVA DE PROCESAMIENTO DE LECHE EN LA CUENCA LECHERA DEL PUEBLO DE LOS PASTOS EN EL DEPARTAMENTO DE NARIÑO</t>
  </si>
  <si>
    <t>DOTACION HOSPITALARIA PARA EL CENTRO DE SALUD BELEN ESE, DEL MUNICIPIO DE BELEN, NARIÑO OCCIDENTE</t>
  </si>
  <si>
    <t>Centro de Salud Belén ESE</t>
  </si>
  <si>
    <t>DOTACIÓN CENTROS DE SALUD BUENAVISTA - LLORENTE, Y UNIDAD MOVIL PARA EL FORTALECIMIENTO DE LA CAPACIDAD INSTALADA Y RESOLUTIVA DE LA IPS INDIGENA UNIPA EN EL DEPARTAMENTO DE NARIÑO</t>
  </si>
  <si>
    <t>Asociación de Autoridades y Cabildos Indígenas Awa UNIPA</t>
  </si>
  <si>
    <t>ADECUACION DE LAS INSTALACIONES ADMINISTRATIVAS E.S.E SAN ANDRES DE TUMACO SEDE CENTRO PARA EL DESARROLLO DE ACTIVIDADES DE LA GERENCIA DEL PACIFICO</t>
  </si>
  <si>
    <t>MEJORAMIENTO EN LA PRESTACION DE SERVICIOS DE SALUD DE PRIMER NIVEL DE COMPLEJIDAD EN LA ZONA RURAL DEL MUNICIPIO DE PASTO A TRAVES DE UNIDADES MOVILES</t>
  </si>
  <si>
    <t>Pasto Salud ESE</t>
  </si>
  <si>
    <t xml:space="preserve">SERVICIO DE CONSULTORIA PARA REALIZAR UN ESTUDIO DE PREFACTIBILIDAD PARA LA IMPLEMENTACION DE UN DISTRITO DE RIEGO POR BOMBEO EN EL RESGUARDO INDIGENA DE IPIALES </t>
  </si>
  <si>
    <t>ADQUISICION DE TRES AMBULANCIAS BASICAS PARA LA ESE CENTRO HOSPITAL DIVINO NIÑO DEL MUNICIPIO DE TUMACO NARIÑO</t>
  </si>
  <si>
    <t xml:space="preserve">IMPLEMENTACIÓN DE REDES PRODUCTIVAS EN AGRICULTURA Y PROTEINA NATURAL INTEGRAL, PARA LA GENERACION DE INGRESOS Y SEGURIDAD
ALIMENTARIA PARA VICTIMAS DEL CONFLICTO ARMADO DEL DEPARTAMENTO DE NARIÑO
</t>
  </si>
  <si>
    <t>AMPLIACION DEL CENTRO DE SALUD CONSACA ESE</t>
  </si>
  <si>
    <t>Centro de Salud Consaca ESE</t>
  </si>
  <si>
    <t>AMPLIACION DEL CENTRO DE SALUD CONSACA ESE FASE 4 - AREA DE PROCEDIMIENTOS, ESTACION DE ENFERMERIA Y PROCEDIMIENTOS DE ESTERILIZACION</t>
  </si>
  <si>
    <t>ADQUISICION DE UNIDAD MOVIL MEDICO ODONTOLOGICA PARA LA E.S.E. VIRGEN DE LOURDES</t>
  </si>
  <si>
    <t>E.S.E. VIRGEN DE LOURDES</t>
  </si>
  <si>
    <t>ESTUDIOS Y DISEÑOS PARA LA URBANIZACIÓN, ACUEDUCTO Y ALCANTARILLADO DE LA ASOCIACIÓN DE VIVIENDA EL BOSQUE, LA CRUZ, NARIÑO</t>
  </si>
  <si>
    <t>DESARROLLO DE UNA MESA MINERA CON LOS CONCEJOS COMUNITARIOS DE LA COSTA PACIFICA NARIÑENSE</t>
  </si>
  <si>
    <t xml:space="preserve">MEJORAMIENTO DE LOS RENDIMIENTOS DE LA PRODUCCIÓN AGROPECUARIA EN LOS PREDIOS DE LAS ASOCIACIONES DE USUARIOS DE
DISTRITOS DE RIEGO EN EL DEPARTAMENTO DE NARIÑO
</t>
  </si>
  <si>
    <t>DOTACION DE EQUIPOS BIOMEDICOS PARA VARIAS ESE DEL DEPARTAMENTO DE NARIÑO</t>
  </si>
  <si>
    <t>MEJORAMIENTO MANTENIMIENTO, REHABILITACION Y PAVIMENTACION DE LA VIA JUNIN BARBACOAS ENTRE EL K27+000 (BUENAVISTA) Y K55+400 (CABECERA MUNICIPAL DE BARBACOAS Y SUS ACCESOS), DEPARTAMENTO DE NARIÑO.</t>
  </si>
  <si>
    <t>REPOSICION DE AMBULANCIA TAB PARA LA ESE CENTRO DE SALUD SAUL QUIÑONEZ, MUNICIPIO DE MAGUI PAYAN, NARIÑO.</t>
  </si>
  <si>
    <t>Centro de Salud Saul Quiñonez ESE</t>
  </si>
  <si>
    <t>ESTUDIO DE ZONAS APTAS DE REFORESTACION BAJO ENFOQUE DE MDL EN EL PUEBLO INDIGENA DE LOS PASTOS NARIÑO</t>
  </si>
  <si>
    <t>Consorcio Asoredesocial Intiquilla</t>
  </si>
  <si>
    <t>CONSTRUCCIÓN DE PISCINA DE SEDIMENTACIÓN EN LA PLANTA DE BENEFICIO DEL MUNICIPIO DE SANTACRUZ, DEPARTAMENTO DE NARIÑO</t>
  </si>
  <si>
    <t>MEJORAMIENTO DE LA ELÉCTRIFICACIÓN DEL BARRIO PRIMAVERA, CORREGIMIENTO DE ALTAQUER, VEREDAS SAN GABRIEL, SAN ANTONIO, BARBACOAS Y SANDONÁ NARIÑO</t>
  </si>
  <si>
    <t>ESTUDIO DE PREFACTIBILIDAD PARA EL MONTAJE DE UNA PEQUEÑA CENTRAL HIDROELECTRICA QUE PERMITA SUMINISTRAR ENERGIA A ESTACIONES DE BOMBEO DE AGUA PARA PEQUEÑA IRRIGACION EN EL RESGUARDO INDIGENA DE IPIALES, NARIÑO.</t>
  </si>
  <si>
    <t>CONSTRUCCIÓN UNIDAD SANITARIA, POZO SÉPTICO Y PAVIMENTO DE PATIO DEL CENTRO EDUCATIVO BOLÍVAR DE LA VEREDA BOLÍVAR DEL MUNICIPIO DE ILES, NARIÑO, OCCIDENTE</t>
  </si>
  <si>
    <t xml:space="preserve">FORTALECIMIENTO DE LAS ESTRATEGIAS DIRIGIDAS A MEJORAR LOS HÁBITOS ALIMENTARIOS DE LA POBLACIÓN NARIÑENSE , NARIÑO,
OCCIDENTE
</t>
  </si>
  <si>
    <t>AMPLIACION DEL CONOCIMIENTO EN GESTION DEL RIESGO DE DESASTRES EN EL DEPARTAMENTO DE NARIÑO</t>
  </si>
  <si>
    <t>Gobernacion de Nariño - DAGRD Nariño</t>
  </si>
  <si>
    <t>IDENTIFICACIÓN Y MITIGACION DE LOS RIESGOS LABORALES DE LOS TRABAJADORES INFORMALES DE NARIÑO, OCCIDENTE</t>
  </si>
  <si>
    <t xml:space="preserve">FORTALECIMIENTO DE LA DIVERSIDAD ETNICA Y CULTURAL PARA ACCESO A SERVICIOS DE SALUD CON ENFOQUE DIFERENCIAL EN EL
DEPARTAMENTO, NARIÑO, OCCIDENTE
</t>
  </si>
  <si>
    <t>PREVENCIÓN REDUCIR PROGRESIVAMENTE LA HISTORIA DE CARIES DENTAL Y AUMENTO DE DIENTES, NARIÑO, OCCIDENTE</t>
  </si>
  <si>
    <t>DESARROLLO DE LA ESTRETEGIA DE ACCESO DE SERVICIOS DE SALUD A LA POBLACIÓN ADULTO MAYOR, NARIÑO, OCCIDENTE</t>
  </si>
  <si>
    <t>IMPLEMENTACIÓN PLAN DE ACCION DEL COMITE DEPARTAMENTAL PARA LA PREVENCIÓN DE LESIONES POR PÓLVORA NARIÑO-OCCIDENTE</t>
  </si>
  <si>
    <t>CAPACITACIÓN PARA LA PREVENCIÓN DE TRATA DE PERSONAS EN LOS MUNICIPIOS DE TUMACO, RICAURTE E IPIALES DEL DEPARTAMENTO DE NARIÑO</t>
  </si>
  <si>
    <t>FORTALECIMIENTO A LA REGISTRADURÍA EN EL PROCESO ELECTORAL EN TODO EL DEPARTAMENTO DE NARIÑO</t>
  </si>
  <si>
    <t>FORTALECIMIENTO DEL SISTEMA ESTADÍSTICO DE LOS DELITOS DE ALTO IMPACTO EN TODO EL DEPARTAMENTO DE NARIÑO</t>
  </si>
  <si>
    <t>IMPLEMENTACIÓN DE UN MODELO DE GOBERNANZA DE ORDENAMIENTO TERRITORIAL, FASE I: SENSIBILIZACION, DIAGNOSTICO E INSTITUCIONALIZACION, TODO EL DEPARTAMENTO DE NARIÑO</t>
  </si>
  <si>
    <t>Cohesión interna, convergencia regional e integración nacional</t>
  </si>
  <si>
    <t>ADQUISICIÓN DE AMBULANCIA DE TRASLADO ASISTENCIAL BÁSICO PARA EL HOSPITAL UNIVERSITARIO DEPARTAMENTAL DE NARIÑO</t>
  </si>
  <si>
    <t>APOYO LOGISTICO PARA LA SECRETARIA DE AGRICULTURA DEL DEPARTAMENTO DE NARIÑO</t>
  </si>
  <si>
    <t xml:space="preserve">APOYO PARA LA COFINANCIACIÓN DE PROYECTOS PRODUCTIVOS PRESENTADOS A LA SECRETARIA DE AGRICULTURA Y MEDIO AMBIENTE DEL
DEPARTAMENTO DENARIÑO
</t>
  </si>
  <si>
    <t>REPOSICION DE AMBULANCIA TIPO TAB DEL CENTRO DE SALUD ANCUYA ESE, MUNICIPIO DE ANCUYA</t>
  </si>
  <si>
    <t>Centro de Salud Ancuya ESE</t>
  </si>
  <si>
    <t xml:space="preserve">FORTALECIMIENTO ORGANIZATIVO Y GESTION SOCIAL PARA EL DESARROLLO PROPIO DE LOS PLANES DE VIDA Y PLANES DE SALVAGUARDA DE LOS PUEBLOS INDIGENAS DEL DEPARTAMENTO DE NARIÑO </t>
  </si>
  <si>
    <t>FORTALECIMIENTO ORGANIZATIVO, DESARROLLO SOCIAL Y DESARROLLO RURAL INTEGRAL DE LOS CONSEJOS COMUNITARIOS Y LAS ORGANIZACIONES AFRO EN EL DEPARTAMENTO DE NARIÑO</t>
  </si>
  <si>
    <t xml:space="preserve">DIFUSIÓN, SOCIALIZACIÓN Y PLANIFICACIÓN EN EL MARCO DEL AUTO 073 DE 2014 EN LAS COMUNIDADES AFRO EN EL DEPARTAMENTO DE
NARIÑO
</t>
  </si>
  <si>
    <t>IDENTIFICACIÓN DE PUNTOS ESTRATÉGICOS PARA LA CONSTRUCCIÓN DE PEQUEÑAS CENTRALES HIDROELÉCTRICAS EN EL DEPARTAMENTO DE NARIÑO</t>
  </si>
  <si>
    <t>IDENTIFICACIÓN DE PUNTOS ESTRATÉGICOS PARA LA CONSTRUCCIÓN DE PLANTAS DE BENEFICIO DE MINERALES EN EL PIE DE MONTE COSTERO, DEPARTAMENTO DE NARIÑO</t>
  </si>
  <si>
    <t>IMPLEMENTACION DE UN PROCESO DE CAPACITACION Y FORMACION DE LIDERES VEEDORES CON ENFOQUE SUBREGIONAL Y PARTICIPATIVO EN EL DEPARTAMENTO DE NARIÑO FASE IV</t>
  </si>
  <si>
    <t>FORTALECIMIENTO ORGANIZATIVO DE ORGANIZACIONES SOCIALES, COMUNALES Y CAMPESINAS EN EL DEPARTAMENTO DE NARIÑO</t>
  </si>
  <si>
    <t>MANTENIMIENTO, MEJORAMIENTO Y REHABILITACIÓN DE LA RED VIAL EN EL DEPARTAMENTO NARIÑO</t>
  </si>
  <si>
    <t>ADQUISICION DE UNIDAD MOVIL PARA EL CENTRO DE SALUD DE CONSACA ESE</t>
  </si>
  <si>
    <t xml:space="preserve">CONSTRUCCIÓN TERMINACION Y DOTACION DE LA IPS INDIGENA JULIAN CARLOSAMA, EN LA SUBREGION DE LA SABANA, TÚQUERRES,
NARIÑO, OCCIDENTE
</t>
  </si>
  <si>
    <t>IPS Indigena Julian Carlosama</t>
  </si>
  <si>
    <t>DOTACION DE EQUIPOS BIOMEDICOS PARA LAS IPS INDIGENAS DEL PUEBLO DE LOS PASTOS</t>
  </si>
  <si>
    <t>IPS Censaim, Carlosama, Guaitara</t>
  </si>
  <si>
    <t>CONSTRUCCION AULA MULTIPLE CENTRO EDUCATIVO CRISTO OBRERO VEREDA LOMA REDONDA MUNICIPIO DE PUERRES DEPARTAMENTO DE NARIÑO</t>
  </si>
  <si>
    <t>REPOSICION Y ADQUISICION DE EQUIPOS BIOMEDICOS PARA LA ESE CENTRO DE SALUD SALUDYA, DEL MUNICIPIO DE YACUANQUER, NARIÑO, OCCIDENTE</t>
  </si>
  <si>
    <t>Centro de Salud Saludya ESE</t>
  </si>
  <si>
    <t>CONSTRUCCION DE INFRAESTRUCTURA FISICA Y REPOSICION DE EQUIPOS INDUSTRIALES DE LA CENTRAL DE ESTERILIZACION DEL HOSPITAL UNIVERSITARIO DEPARTAMENTAL DE NARIÑO</t>
  </si>
  <si>
    <t>REPOSICION DE AMBULANCIA TAB, PARA LA ESE LUIS ANTONIO MONTERO DEL MUNICIPIO DE POTOSI</t>
  </si>
  <si>
    <t>ESE Luis Antonio Montero</t>
  </si>
  <si>
    <t>CONSTRUCCION Y DOTACION DEL CENTRO DE SALUD SAN VICENTE - PASTO SALUD ESE</t>
  </si>
  <si>
    <t>CONSTRUCCION SEGUNDA ETAPA AREA ADMINISTRATIVA Y AMPLIACION DE SERVICIOS ESE PUERRES</t>
  </si>
  <si>
    <t>Centro de Salud Nuestro Señor de la Divina Misericordia Puerres ESE</t>
  </si>
  <si>
    <t>CONSTRUCCION MURO DE CONTENCION CENTRO DE SALUD VEREDA SAN PABLO MUNICIPIO DE CORDOBA NARIÑO</t>
  </si>
  <si>
    <t>Municipio  de Cordoba</t>
  </si>
  <si>
    <t>REFORZAMIENTO ESTRUCTURAL Y REORGANIZACION FUNCIONAL FASE III, CENTRO DE HABILITACION DEL NIÑO CEHANI ESE, PASTO</t>
  </si>
  <si>
    <t>DOTACION DE AMBULANCIA DE TRANSPORTE ASISTENCIAL MEDICALIZADO PARA EL HOSPITAL INFANTIL LOS ANGELES - MUNICIPIO DE PASTO</t>
  </si>
  <si>
    <t>Hospital Infantil Los Angeles</t>
  </si>
  <si>
    <t>CONSTRUCCION MURO DE CONTENCION EN GAVIONES Y CERRAMIENTO PERIMETRAL DEL PUESTO DE SALUD DEL CORREGIMIENTO DE JOSE MARIA HERNANDEZ DEL MUNICIPIO DE PUPIALES</t>
  </si>
  <si>
    <t>AMPLIACION Y REMODELACION DE LA IPS UNIPA DEL CORREGIMIENTO DEL DIVISO DEL MUNICIPIO DE BARBACOAS DEPARTAMENTO DE NARIÑO</t>
  </si>
  <si>
    <t>Unidad Indigena del Pueblo AWA UNIPA</t>
  </si>
  <si>
    <t>REPOSICION DE UNA AMBULANCIA TAB PARA EL HOSPITAL CIVIL DE IPIALES ESE</t>
  </si>
  <si>
    <t>CONSTRUCCION DE LA FASE UNO (1) CONSULTA EXTERNA Y SEDE ADMINISTRATIVA DE LA IPS ASOCIACION DE CABILDOS INDIGENAS DE LA ZONA DE IPIALES - DEPARTAMENTO DE NARIÑO</t>
  </si>
  <si>
    <t>Asociacion de Cabildos Indigenas Zona de Ipiales</t>
  </si>
  <si>
    <t>FORTALECIMIENTO DE LA CAPACIDAD INSTALADA Y RESOLUTIVA DE LAS IPS INDIGENAS DEL PUEBLO DE LOS PASTOS</t>
  </si>
  <si>
    <t>IPS Indigenas de Chiles, Cumbal, Panan, Chiles y Mayasquer, Guachucal y Colimba, Guachavez y Muellamues</t>
  </si>
  <si>
    <t>ADECUACION DE INFRAESTRUCTURA Y DOTACION  DE EQUIPOS DE LABORATORIO CLINICO DEL CENTRO DE SALUD DEL CORREGIMIENTO DE JARDINES DE SUCUMBIOS</t>
  </si>
  <si>
    <t>IPS Municipal de Ipiales</t>
  </si>
  <si>
    <t>MEJORAMIENTO DE LA GESTIÓN INSTITUCIONAL PARA LA ASISTENCIA Y ATENCIÓN INTEGRAL EN EL MARCO DE LA IMPLEMENTACIÓN DE LA LEY DE VICTIMAS Y RESTITUCIÓN DE TIERRAS (1448 DE 2011), EN EL DEPARTAMENTO DE NARIÑO.</t>
  </si>
  <si>
    <t>FORTALECIMIENTO DE LA GESTIÓN DE INFORMACIÓN Y COMUNICACIÓN PARA LAS VÍCTIMAS DEL CONFLICTO ARMADO DEL DEPARTAMENTO NARIÑO.</t>
  </si>
  <si>
    <t>MEJORAMIENTO DE LA PARTICIPACIÓN EFECTIVA DE LAS VÍCTIMAS DEL CONFLICTO ARMADO EN EL MARCO DE LA LEY DE VICTIMAS Y RESTITUCIÓN DE TIERRAS EN EL DEPARTAMENTO DE NARIÑO</t>
  </si>
  <si>
    <t>IMPLEMENTACIÓN DEL COMPONENTE DE PREVENCIÓN Y ATENCIÓN EN EL MARCO DE LA LEY DE VICTIMAS Y DE RESTITUCIÓN DE TIERRAS (1448 DE 2011) EN EL DEPARTAMENTO, NARIÑO.</t>
  </si>
  <si>
    <t>FORTALECIMIENTO A LA GESTIÓN INSTITUCIONAL PARA LA REPARACIÓN INTEGRAL EN EL MARCO DE LA LEY DE VICTIMAS Y RESTITUCIÓN DE TIERRAS EN EL DEPARTAMENTO  NARIÑO.</t>
  </si>
  <si>
    <t>DOTACION DE EQUIPOS BIOMEDICOS PARA EL HOSPITAL EL BUEN SAMARITANO ESE, DEL MUNICIPIO DE LA CRUZ, DEPARTAMENTO DE NARIÑO</t>
  </si>
  <si>
    <t>MEJORAMIENTO DE LAS CONDICIONES DE CONVIVENCIA, TRANSFORMACIÓN DE CONFLICTOS Y PAZ EN EL DEPARTAMENTO DE NARIÑO</t>
  </si>
  <si>
    <t xml:space="preserve">DOTACION DE EQUIPOS BIOMEDICOS PARA LA IPS MUNICIPAL DE IPIALES ESE </t>
  </si>
  <si>
    <t>MEJORAMIENTO DE LA CALIDAD EDUCATIVA DE LOS MUNICIPIOS NO CERTIFICADOS DEL DEPARTAMENTO DE NARIÑO</t>
  </si>
  <si>
    <t>MEJORAMIENTO DE LA CAPACIDAD DE RESPUESTA DE LA DAGRD ANTE UNA EMERGENCIA EN EL DEPARTAMENTO DE NARIÑO, OCCIDENTE</t>
  </si>
  <si>
    <t>SISTEMATIZACIÓN PROCESO DE SEÑALIZACIÓN DE PRODUCTO A TRAVÉS DE ESTAMPILLAS Y SISTEMAS DE INFORMACIÓN , NARIÑO, OCCIDENTE</t>
  </si>
  <si>
    <t>CONSTRUCCIÓN DE OBRAS DE MITIGACION Y ASISTENCIA TECNICA EN LA FORMULACION DE PMGRD, EMRE Y PEGRD EN EL DEPARTAMENTO DE NARIÑO, OCCIDENTE</t>
  </si>
  <si>
    <t>FORTALECIMIENTO PROGRAMA DE CONTROL DE PRODUCTOS SUJETOS AL IMPUESTO DE INFOCONSUMO PROGRAMA ANTICONTRABANDO Y ADULTERADO , NARIÑO, OCCIDENTE</t>
  </si>
  <si>
    <t>AMPLIACIÓN DEL CONOCIMIENTO EN GESTION DEL RIESGO DE DESASTRES EN EL DEPARTAMENTO DE NARIÑO, OCCIDENTE</t>
  </si>
  <si>
    <t>MANTENIMIENTO MEJORAMIENTO Y REHABILITACIÓN DE LA INFRAESTRUCTURA VIAL EN EL DEPARTAMENTO NARIÑO, OCCIDENTE</t>
  </si>
  <si>
    <t>FORTALECIMIENTO DE LAS REGIONES DE FRONTERA PARA LA IMPLEMENTACIÓN DE LA POLÍTICA PÚBLICA FRONTERIZA LOCAL Y REGIONAL EN EL DEPARTAMENTO DE NARIÑO</t>
  </si>
  <si>
    <t>FORTALECIMIENTO DEL SISTEMA DE INFORMACION EPIDEMIOLOGICA PARA EL DEPARTAMENTO NARIÑO, OCCIDENTE</t>
  </si>
  <si>
    <t>DESARROLLO DE LA ESTRATEGIA DE PREVENCION Y CONTROL DE LAS ETV EN EL DEPARTAMENTO DE NARIÑO, OCCIDENTE</t>
  </si>
  <si>
    <t>APOYO A LA VIGILANCIA EN SALUD PÚBLICA Y CONTROL SANITARIO TODO EL DEPARTAMENTO, NARIÑO, OCCIDENTE</t>
  </si>
  <si>
    <t xml:space="preserve">IMPLEMENTACIÓN ESTRATEGIAS INTEGRALES EN SALUD AMBIENTAL, A TRAVEZ DEL FORTALECIMIENTO DE LA COORDINACION Y ARTICULACION
INTRA, INTERSE TODO EL DEPARTAMENTO, NARIÑO, OCCIDENTE
</t>
  </si>
  <si>
    <t>IMPLEMENTACIÓN DEL MODELO DE ATENCION PRIMARIA EN SALUD MENTAL PARA EL DEPARTAMENTO DE NARIÑO, OCCIDENTE</t>
  </si>
  <si>
    <t>FORTALECIMIENTO DE LA GESTIÒN EN SALUD PÙBLICA CON ENFOQUE SUBREGIONAL EN TODO EL DEPARTAMENTO, NARIÑO, OCCIDENTE</t>
  </si>
  <si>
    <t xml:space="preserve">FORTALECIMIENTO DE LA CALIDAD DE ATENCIÓN DE LOS SERVICIOS DE SALUD SEXUAL Y REPRODUCTIVA EN EL DEPARTAMENTO DE NARIÑO,
OCCIDENTE
</t>
  </si>
  <si>
    <t>DESARROLLO DE LA ESTRATEGIA NARIÑO LIBRE DE TB EN EL DEPARTAMENTO DE NARIÑO, OCCIDENTE</t>
  </si>
  <si>
    <t xml:space="preserve">MEJORAMIENTO ATENCION INTEGRAL E INTEGRADA A LA PRIMERA INFANCIA, INFANCIA Y ADOLESCENCIA EN EL CURSO DE VIDA TODO EL
DEPARTAMENTO, NARIÑO, OCCIDENTE
</t>
  </si>
  <si>
    <t xml:space="preserve">ADMINISTRACIÓN DE LA RED DE URGENCIAS Y EMERGENCIAS DE NARIÑO, A TRAVÉS DE LA OPERATIVIZACIÓN DEL CENTRO REGULADOR DE
URGENCIAS Y EMERGENCIAS -CRUE
</t>
  </si>
  <si>
    <t>FORTALECIMIENTO DEL DESARROLLO INSTITUCIONAL DE IDSN NARIÑO, OCCIDENTE</t>
  </si>
  <si>
    <t xml:space="preserve">MEJORAMIENTO DE LA ATENCIÓN DE LAS PERSONAS CON DISCAPACIDAD PARA GARANTIZAR UNA SALUD INTEGRAL EN EL DEPARTAMENTO DE
NARIÑO
</t>
  </si>
  <si>
    <t>FORTALECIMIENTO DE ACCESO A LA PRESTACIÓN DE SERVICIOS DE SALUD INTEGRAL Y ATENCIÓN PSICOSOCIAL PARA VÍCTIMAS DEL CONFLICTO EN EL DEPARTAMENTO DE NARIÑO.</t>
  </si>
  <si>
    <t>DIFUSIÓN DE CAMPAÑAS Y ESTRATEGIAS DE IEC Y MOVILIZACIÓN SOCIAL PARA LA PROMOCION DE LA SALUD DEL DEPARTAMENTO DE NARIÑO, OCCIDENTE</t>
  </si>
  <si>
    <t>FORTALECIMIENTO DE LA PARTICIPACION CIUDADANA EN SALUD EN EL DEPARTAMENTO DE NARIÑO, OCCIDENTE</t>
  </si>
  <si>
    <t>MEJORAMIENTO DE LA CALIDAD EN LA PRESTACIÓN DE SERVICIOS DE SALUD EN EL DEPARTAMENTO DE NARIÑO</t>
  </si>
  <si>
    <t>IMPLEMENTACIÓN DE ACCIONES PARA EL FOMENTO DEL DEPORTE, LA RECREACIÓN, LA ACTIVIDAD FÍSICA Y EL APROVECHAMIENTO DEL TIEMPO LIBRE EN TODO EL DEPARTAMENTO, NARIÑO, OCCIDENTE</t>
  </si>
  <si>
    <t>FORTALECIMIENTO DE LA ESTRATEGIA REGIONAL DE COOPERACIÓN INTERNACIONAL EN EL DEPARTAMENTO DE NARIÑO</t>
  </si>
  <si>
    <t>FORTALECIMIENTO DE LAS TICS PARA LA EFICIENCIA ADMINISTRATIVA DE LA GOBERNACIÓN DE NARIÑO PASTO, NARIÑO, OCCIDENTE</t>
  </si>
  <si>
    <t>663.000.00</t>
  </si>
  <si>
    <t>CONSTRUCCIÓN DE VIVIENDA DE INTERÉS SOCIAL Y/O PRIORITARIA DISPERSA O NUCLEADA EN MUNICIPIOS DEL DEPARTAMENTO DE NARIÑO.</t>
  </si>
  <si>
    <t>Gobernacion de Nariño</t>
  </si>
  <si>
    <t>MEJORAMIENTO DE VIVIENDA URBANA O RURAL PARA FAMILIAS VULNERABLES EN EL DEPARTAMENTO DE NARIÑO, OCCIDENTE</t>
  </si>
  <si>
    <t>MEJORAMIENTO DE LOS PROCESOS DEL BANCO DE PROGRAMAS Y PROYECTOS DE INVERSIÓN PÚBLICA EN EL DEPARTAMENTO DE NARIÑO</t>
  </si>
  <si>
    <t xml:space="preserve">FORTALECIMIENTO DE LA SECRETARIA DE AGRICULTURA COMO ESTRATEGÍA DE COMPETITIVIDAD Y DESARROLLO AGROPECUARIO DEL TODO EL
DEPARTAMENTO, NARIÑO, OCCIDENTE
</t>
  </si>
  <si>
    <t>APOYO A LOS DEPORTISTAS DEL DEPARTAMENTO DE NARIÑO, EN JUEGOS NACIONALES DE DEPORTE CONVENCIONAL Y PARANACIONAL 2015 DEL Todo El Departamento,</t>
  </si>
  <si>
    <t xml:space="preserve">IMPLEMENTACIÓN DE ACTIVIDADES DEPORTIVAS, RECREATIVAS, DE ACTIVIDAD FÍSICA CON EL APOYO DE COLDEPORTES EN TODO EL
DEPARTAMENTO, NARIÑO, OCCIDENTE
</t>
  </si>
  <si>
    <t>ADECUACIÓN Y MEJORAMIENTO DE ESCENARIOS DEPORTIVOS EN TODO EL DEPARTAMENTO, NARIÑO, OCCIDENTE</t>
  </si>
  <si>
    <t>APOYO A PROYECTOS PRODUCTIVOS PRESENTADOS POR LOS PEQUEÑOS PRODUCTORES DEL DEPARTAMENTO DE NARIÑO</t>
  </si>
  <si>
    <t>FORTALECIMIENTO DE LA PRODUCTIVIDAD LÁCTEA DE TODO EL DEPARTAMENTO DE NARIÑO</t>
  </si>
  <si>
    <t>APOYO A LAS CADENAS PRODUCTIVAS AGROPECUARIAS DE TODO EL DEPARTAMENTO, NARIÑO, OCCIDENTE</t>
  </si>
  <si>
    <t>INVERSIONES EN INFRAESTRUCTURA EN AGUA POTABLE Y SANEAMIENTO BASICO EN EL DEPARTAMENTO DE , NARIÑO, OCCIDENTE</t>
  </si>
  <si>
    <t>FORTALECIMIENTO DE LA PLANIFICACIÓN AMBIENTAL Y MECANISMOS PARA EL MANEJO DE DESASTRES EN EL SECTOR DE AGUA POTABLE Y SANEAMIENTO BÁSICO, NARIÑO, OCCIDENTE</t>
  </si>
  <si>
    <t>FORTALECIMIENTO DE LOS PROCESOS Y PLANIFICACIÓN EN EL MARCO DEL SISTEMA GENERAL DE REGALÍAS  SGR - EN EL DEPARTAMENTO DE NARIÑO</t>
  </si>
  <si>
    <t>FORMULACIÓN, REVISIÓN, VIABILIZACIÓN, SEGUIMIENTO Y LIQUIDACIÓN DE PROYECTOS DE INVERSIÓN SECTORIALES EN SALUD, AGUA POTABLE Y SANEAMIENTO BÁSICO Y EDUCACIÓN, DEPARTAMENTO DE NARIÑO.</t>
  </si>
  <si>
    <t>IMPLEMENTACIÓN DEL PLAN DE BIENESTAR SOCIAL, CAPACITACIÓN, ESTIMULOS E INCENTIVOS PARA LOS FUNCIONARIOS DE LA GOBERNACIÓN DE NARIÑO</t>
  </si>
  <si>
    <t>FORTALECIMIENTO EN  ASEGURAMIENTO EN LA PRESTACIÓN DE SERVICIOS DE AGUA POTABLE - SANEAMIENTO BÁSICO Y DESARROLLO INSTITUCIONAL EN NARIÑO, OCCIDENTE</t>
  </si>
  <si>
    <t>IMPLEMENTACIÓN DE LA ESTRATEGIA DEPARTAMENTAL DE LA POLÍTICA PÚBLICA DE PRIMERA INFANCIA E INFANCIA EN EL DEPARTAMENTO DE NARIÑO.</t>
  </si>
  <si>
    <t>FORTALECIMIENTO DE LOS PROCESOS DE LA GESTIÓN PÚBLICA EN EL DEPARTAMENTO DE NARIÑO</t>
  </si>
  <si>
    <t>IMPLEMENTACIÓN DE LA ESTRATEGIA DEPARTAMENTAL DE LA POLITICA PÚBLICA DE ADOLESCENCIA Y JUVENTUD EN EL DEPARTAMENTO DE NARIÑO</t>
  </si>
  <si>
    <t>Promoción de la juventud</t>
  </si>
  <si>
    <t>IMPLEMENTACIÓN DE LA ESTRATEGIA DEPARTAMENTAL DE LA POLÍTICA PÚBLICA DE EQUIDAD DE GÉNERO PARA LAS MUJERES EN EL DEPARTAMENTO DE NARIÑO</t>
  </si>
  <si>
    <t>IMPLEMENTACIÓN DE LA ESTRATEGIA DEPARTAMENTAL DE LA POLÍTICA PÚBLICA DE DIVERSIDAD SEXUAL Y DE GÉNERO EN EL DEPARTAMENTO DE NARIÑO</t>
  </si>
  <si>
    <t>IMPLEMENTACIÓN DE LA ESTRATEGIA DEPARTAMENTAL DE LA POLÍTICA PÚBLICA DE DISCAPACIDAD EN EL DEPARTAMENTO DE NARIÑO</t>
  </si>
  <si>
    <t>FORTALECIMIENTO DE LOS PROCESOS DE CONTROL Y REVISIÓN DEL CONSEJO DEPARTAMENTAL DE PLANEACIÓN (CDPN), PARA EL DEPARTAMENTO DE NARIÑO</t>
  </si>
  <si>
    <t>IMPLEMENTACIÓN DE LA ESTRATEGIA DEPARTAMENTAL DE LA POLÍTICA PÚBLICA DE ENVEJECIMIENTO Y VEJEZ EN EL DEPARTAMENTO DE NARIÑO</t>
  </si>
  <si>
    <t>APOYO A LA ASOCIATIVIDAD Y EMPRENDIMIENTO CULTURAL EN EL DEPARTAMENTO DE NARIÑO</t>
  </si>
  <si>
    <t>APOYO A LA FORMACIÓN Y PROMOCIÓN DE LA CULTURA Y LAS ARTES EN EL DEPARTAMENTO DE NARIÑO</t>
  </si>
  <si>
    <t>FORTALECIMIENTO DEL SISTEMA DE SEGURIDAD VIAL MEDIANTE LA INSTALACIÓN Y/O MANTENIMIENTO DE LAS SEÑALES DE TRÁNSITO Y DEMARCACIÓN VIAL , NARIÑO, OCCIDENTE</t>
  </si>
  <si>
    <t>PROTECCIÓN Y PREVERVACIÓN DEL PATRIMONIO CULTURAL EN EL DEPARTAMENTO DE NARIÑO</t>
  </si>
  <si>
    <t>FORTALECIMIENTO DEL PROCESO DE CULTURIZACIÓN EN SEGURIDAD VIAL EN LOS MUNICIPIOS DE , NARIÑO, OCCIDENTE</t>
  </si>
  <si>
    <t xml:space="preserve">FORTALECIMIENTO DE LA SSTTD-NARIÑO PARA CUMPLIR CON LAS FUNCIONES DE COMPETENCIA DE ORGANISMOS DE TRÁNSITO DEPARTAMENTAL , NARIÑO, OCCIDENTE
</t>
  </si>
  <si>
    <t>FORTALECIMIENTO INSTITUCIONAL PARA EL DESARROLLO CULTURAL EN EL DEPARTAMENTO DE NARIÑO</t>
  </si>
  <si>
    <t>MEJORAMIENTO DE LA COBERTURA EDUCATIVA EN LOS MUNICIPIOS NO CERTIFICADOS DEL DEPARTAMENTO NARIÑO.</t>
  </si>
  <si>
    <t xml:space="preserve">PROGRAMA ESTRATEGICO DE DESARROLLO CON IDENTIDAD REGIONAL ENTRE ESPAÑA Y NARIÑO - DIRENA - </t>
  </si>
  <si>
    <t>FORTALECIMIENTO INSTITUCIONAL DE LA COMISIÓN REGIONAL DE COMPETITIVIDAD DEL DEPARTAMENTO DE NARIÑO</t>
  </si>
  <si>
    <t>FORTALECIMIENTO DE EQUIPOS DE SEGURIDAD DE LA FUERZA PÚBLICA Y POLICÍA JUDICIAL EN EL DEPARTAMENTO DE NARIÑO</t>
  </si>
  <si>
    <t>FORTALECIMIENTO DE UNA CULTURA AMBIENTAL URBANA Y RURAL PARA EL USO, MANEJO DE LOS RECURSOS NATURALES Y LA PRODUCCIÓN SOSTENIBLE EN EL DEPARTAMENTO DE NARIÑO</t>
  </si>
  <si>
    <t>APOYO A LA RESTAURACIÓN ECOLÓGICA Y ADQUISICIÓN DE ÁREAS ESTRATÉGICAS PARA LA PRESERVACIÓN Y CONSERVACIÓN DEL PATRIMONIO NATURAL E HÍDRICO EN EL DEPARTAMENTO DE NARIÑO</t>
  </si>
  <si>
    <t>DOTACION DE EQUIPOS BIOMEDICOS Y TECNOLOGICOS INDISPENSABLES REQUERIDOS PARA LA PRESTACION DE SERVICIOS DE SALUD DE LA ESE HOSPITAL CLARITA SANTOS DEL MUNICIPIO DE SANDONA</t>
  </si>
  <si>
    <t>Hospital Clarita Santos ESE</t>
  </si>
  <si>
    <t>ESTUDIOS Y DISEÑOS PARA LA OPTIMIZACIÓN DE LAS REDES DE ACUEDUCTO DEL CASCO URBANO DEL MUNICIPIO DE EL PEÑOL, NARIÑO, OCCIDENTE.</t>
  </si>
  <si>
    <t>Empresa de Servicios Públicos de El Peñol</t>
  </si>
  <si>
    <t xml:space="preserve">CONSTRUCCIÓN ACUEDUCTO VEREDA MACAS, MUNICIPIO DE CUASPUD-CARLOSAMA, DEPARTAMENTO DE NARIÑO, MEDIANTE LA IMPLEMENTACIÓN DE POZOS PROFUNDOS </t>
  </si>
  <si>
    <t>CONSTRUCCION DE INFRAESTRUCTURA PARA EL AREA DE ATENCION PRIMARIA EN SALUD Y PARQUEADERO DE AMBULANCIA EN EL PUESTO DE SALUD DEL CORREGIMIENTO DE SAN MATEO - MUNICIPIO DE PUERRES.</t>
  </si>
  <si>
    <t>Centro Hospital Nuestro Señor de la Divina Misericordia Puerres ESE</t>
  </si>
  <si>
    <t>CONSTRUCCION AREA DE CONSULTA EXTERNA PARA LA E.S.E. CENTRO DE SALUD SAN MIGUEL</t>
  </si>
  <si>
    <t>ESE Centro de Salud San Miguel</t>
  </si>
  <si>
    <t>REMODELACION PUESTO DE SALUD DE PIZANDA, MUNICIPIO DE CUMBITARA</t>
  </si>
  <si>
    <t>Municipio de Cumbitara</t>
  </si>
  <si>
    <t>DOTACIÓN DE EQUIPOS BIOMÉDICOS PARA EL ÁREA DE ODONTOLOGÍA DEL CENTRO DE SALUD MUNICIPAL NIVEL 1 LUIS ACOSTA E.S.E. LA UNIÓN, NARIÑO, OCCIDENTE</t>
  </si>
  <si>
    <t>Centro de Salud Municipal Nivel 1 Luis Acosta E.S.E</t>
  </si>
  <si>
    <t>DOTACION DE EQUIPOS BIOMEDICOS PARA EL AREA ASISTENCIAL Y ADQUISICION DE EQUIPOS Y SOFTWARE PARA EL FORTALECIMIENTO DEL SISTEMA DE INFORMACION DE LA ESE CENTRO HOSPITAL LUIS ANTONIO MONTERO DEL MUNICIPIO DE POTOSI.</t>
  </si>
  <si>
    <t>ESE Centro Hospital Luis Antonio Montero</t>
  </si>
  <si>
    <t>Municipio de Potosí.</t>
  </si>
  <si>
    <t>MEJORAMIENTO DE LA INFRAESTRUCTURA DEL CENTRO DE SALUD SAN SEBASTIAN ESE, DEL MUNICIPIO DE NARIÑO.</t>
  </si>
  <si>
    <t>Centro de Salud San Sebastian ESE</t>
  </si>
  <si>
    <t>ADQUISICION DE AMBULANCIA PARA TRANSPORTE ASISTENCIAL BASICO TAB PARA EL CENTRO DE SALUD FUNES ESE.</t>
  </si>
  <si>
    <t>CONSTRUCCION Y DOTACION HOSPITAL REGIONAL EL REMOLINO ETAPA I MUNICIPIO DE TAMINANGO - SUBREGION LA CORDILLERA</t>
  </si>
  <si>
    <t>CONSTRUCCION PUESTO DE SALUD EL CONVENTO, MUNICIPIO DE CHACHAGUI</t>
  </si>
  <si>
    <t>CENTRO DE SALUD NUESTRA SEÑORA DE FATIMA ESE</t>
  </si>
  <si>
    <t>REPOSICION DEL CENTRO DE SALUD BRICEÑO, MUNICIPIO DE SAN PABLO</t>
  </si>
  <si>
    <t>ADQUISICIÓN DE PLANTA ELECTRICA PARA LA E.S.E  CENTRO DE SALUD  NUESTRA SEÑORA DEL PILAR, MUNICIPIO DE ALDANA, NARIÑO, OCCIDENTE</t>
  </si>
  <si>
    <t>E.S.E  Centro de Salud  Nuestra Señora del Pilar</t>
  </si>
  <si>
    <t>CONSTRUCCION PUESTO DE SALUD VEREDA  BAJO SINAI, ESE CENTRO HOSPITAL LUIS ANTONIO MONTERO, DEL MUNICIPIO DE POTOSI - NARIÑO.</t>
  </si>
  <si>
    <t>ESE CENTRO HOSPITAL LUIS ANTONIO MONTERO</t>
  </si>
  <si>
    <t>CONSTRUCCIÓN DEL SISTEMA DE ACUEDUCTO DEL CASCO URBANO DEL MUNICIPIO DE BARBACOAS, NARIÑO</t>
  </si>
  <si>
    <t>ADQUISICION DE UNA AMBULANCIA TERRESTRE DE TRANSPORTE ASISTENCIA BASICO PARA LA ESE SAN PEDRO DE CUMBITARA.</t>
  </si>
  <si>
    <t>ESE San Pedro de Cumbitara</t>
  </si>
  <si>
    <t>IMPLEMENTACION DE UN SISTEMA DE INFORMACION Y TECNOLOGIA TELEMATICA EN LA EMPRESA SOCIAL DEL ESTADO HOSPITAL CUMBAL, NARIÑO.</t>
  </si>
  <si>
    <t>ADQUISICION DE AMBULANCIA PARA TRANSPORTE ASISTENCIAL BASICO TAB, PARA EL CENTRO DE SALUD LAS MERCEDES ESE, ROBERTO PAYAN, NARIÑO.</t>
  </si>
  <si>
    <t>ESE Las Mercedes</t>
  </si>
  <si>
    <t>OPTIMIZACIóN DEL ACUEDUCTO URBANO Y CONSTRUCCIóN DE LA PLANTA DE TRATAMIENTO DE AGUA POTABLE EN EL MUNICIPIO DE SAN LORENZO, DEPARTAMENTO DE NARIñO - INSTALACIóN ACOMETIDAS DOMICILIARIAS COMPLEMENTARIAS</t>
  </si>
  <si>
    <t xml:space="preserve">DOTACIÓN DE EQUIPOS BIOMEDICOS PARA EL AREA DE ODONTOLOGIA DEL CENTRO DE SALUD SAN BARTOLOME DE CORDOBA ESE.
 </t>
  </si>
  <si>
    <t>Centro de Salud San Bartolome de Cordoba E.S.E.</t>
  </si>
  <si>
    <t>IMPLEMENTACIÓN DE SISTEMAS DE ABASTECIMIENTO DE AGUAS LLUVIAS PARA LAS COMUNIDADES EN SITUACIÓN DE EMERGENCIA EN EL MUNICIPIO DE TUMACO, NARIÑO, OCCIDENTE</t>
  </si>
  <si>
    <t xml:space="preserve">Municipio </t>
  </si>
  <si>
    <t xml:space="preserve">Sostenibilidad de la biodiversidad y de los recursos naturales - mirada estratégica </t>
  </si>
  <si>
    <t>POBLACION OBJETIVO</t>
  </si>
  <si>
    <t>SECRETARIA RESPONSABLE</t>
  </si>
  <si>
    <t>Articulación Plan de Desarrollo Departamental</t>
  </si>
  <si>
    <t>GOBERNACION DEL DEPARTAMENTO DE NARIÑO</t>
  </si>
  <si>
    <t>RELACION DE PROYECTOS INSCRITOS EN EL BANCO</t>
  </si>
  <si>
    <t>BANCO DE PROGRAMAS Y PROYECTOS DE INVERSION DEPARTAMENTAL</t>
  </si>
  <si>
    <t>VALOR SOLICITADO DEPTO</t>
  </si>
  <si>
    <t>INSCRIPCION INICIAL</t>
  </si>
  <si>
    <t>ACTUALIZACION O AJUSTE</t>
  </si>
  <si>
    <t>COSTO ACUMULADO</t>
  </si>
  <si>
    <r>
      <t xml:space="preserve">FECHA </t>
    </r>
    <r>
      <rPr>
        <b/>
        <sz val="11"/>
        <color rgb="FFFF0000"/>
        <rFont val="Cambria"/>
        <family val="1"/>
        <scheme val="major"/>
      </rPr>
      <t>solo para el periodo 2012-2015</t>
    </r>
  </si>
  <si>
    <t>LOCALIZACION</t>
  </si>
  <si>
    <t>APORTE DEPTO</t>
  </si>
  <si>
    <t>COSTO TOTAL AJUSTE</t>
  </si>
  <si>
    <t>Actualizacion</t>
  </si>
  <si>
    <t>REGISTRADO</t>
  </si>
  <si>
    <t>VIABILIZADO</t>
  </si>
  <si>
    <t>AMPLIACIÓN Y OPTIMIZACIÓN DEL ACUEDUCTO URBANO, MUNICIPIO DE EL CONTADERO, NARIÑO</t>
  </si>
  <si>
    <t>50.000.</t>
  </si>
  <si>
    <t xml:space="preserve">CUMBITARA </t>
  </si>
  <si>
    <t>RADICADO</t>
  </si>
  <si>
    <t xml:space="preserve">ADQUISICION DE UNIDAD MOVIL MEDICO ODONTOLOGICA PARA LA ESE SAN JUAN PABLO SEGUNDO MUNICIPIO DE LINARES </t>
  </si>
  <si>
    <t xml:space="preserve">DOTACION DE EQUIPO BIOMEDICOS PARA SAN BERNARDO </t>
  </si>
  <si>
    <t>FORTALECIMIENTO DE LA CAPACIDAD INSTALADAD DE LA RED DE PRESTACION DE SERVICOS DE SALUD DE LA SUBREGION DE OCCIDENTE DEL DEPARTAMENTO DE NARIÑO</t>
  </si>
  <si>
    <t xml:space="preserve">Centro de Salud ESE Y ESES JUAN PABLO SEGUNDO MUNICIPIO DE LINARES </t>
  </si>
  <si>
    <t>OPTIMIZACION ALCANTARILLADO URBANO Y RURAL DEL MUNICIPIO DE PUERRES DEPARTAMENTO DE NARIÑO</t>
  </si>
  <si>
    <t xml:space="preserve">Municipio de potosi </t>
  </si>
  <si>
    <t>IMPLEMENTACION DE UN PROGRAMA DE FORTALECIMIENTO INTEGRAL DE MEDICINA ANCESTRAL DEL PUEBLO DE LOS PASTOS</t>
  </si>
  <si>
    <t>AMPLIACION , REMODELACION Y REFORZAMIENTO ESTRUCTURAL DEL CENTRO DE SALUD ANYUCA, ESE ANCUYA NARIÑÑO</t>
  </si>
  <si>
    <t>CONSTRUCCION ALVERGUES Y/O CASAS DE PASO PARA PACIENTES DE TUBERCULOSIS PARA LA COMUNIDAD INDIGENA AWA MUNICIPIO DE TUMACO Y BARBACOAS</t>
  </si>
  <si>
    <t>ESTUDIO DE PREINVERSION PARA EL PROYECTO DE PLANTA ASOCIATIVA DEL PROCESAMIENTO DE LECHE EN LA CUENCA LECHERA DEL PUEBLO DE LOS PASTOS EN EL DEPARTAMENTO DE NARIÑO</t>
  </si>
  <si>
    <t xml:space="preserve">DOTACION DE EQUIPO BIOMEDICOS PARA EL AREA DE URGENCIAS DE LA ESE VIRGEN DE LOURDER </t>
  </si>
  <si>
    <t>MANTENIMIENTO DE INFRAESTRUCTURA PARA LOS PUESTOS RURALES DE SALUD PARA LOS MUNICIPIO DE ROBERTO PAYAN</t>
  </si>
  <si>
    <t>MEJORAMIENTO DE LA ELECTRIFICACION BARRIO PRIMARERA, CORREGIMIENTO DE ALTAQUER Y VEREDAS SAN GABRIEL, SAN ANTONIO, BARBACOAS Y SANDONA NARIÑO</t>
  </si>
  <si>
    <t>MEJORAMIENTO DE LA CALIDAD EN LA PRESTACION DE SERVCIOS DE SALUD EN EL DEPARTAMENTO DE NARIÑO</t>
  </si>
  <si>
    <t>IMPLEMENTACION DEL MODELO DE ATENCION PRIMARIA EN SALUD MENTAL PARA EL DEPARTAMENTO DE NARIÑO</t>
  </si>
  <si>
    <t>IMPLENENTACION DE ESTRATEGIAS INTEGRALES EN SALUD AMBIENTAL, ATRAVES DEL FORTALECIMIENTO DE LA COORDINACION Y ARTICULACION INTRA INTERSECTORIAL EN TODO EL DEPARTAMENTO DE NARIÑO</t>
  </si>
  <si>
    <t>FORTALECIMIENTO DE LA GESTION EN SALUD PUBLICA CON ENFOQUE SUBREGIONAL EN TODO EL DEPARTAMENTO DE NARIÑO</t>
  </si>
  <si>
    <t>FORTALECIMIENTO DE LA PARTACION CIUDADANA EN SALUD EN EL DEPARTAMENTO DE NARIÑO</t>
  </si>
  <si>
    <t>FORTALECIMIENTO DE ACCESO A LA PRESTACION DE SERVICIOS INTEGRAL Y ATENCION PSICOSOCIAL PARA VICTAMAS DEL CONFLICTO EN EL DEPARTAMENTO DE NARIÑO</t>
  </si>
  <si>
    <t>ADMINISTRACION DE LA RED DE URGENCIAS Y EMERGENCIAS DE NARIÑO, ATRAVES DE LA OPERATIVIZACION DEL CENTRO REGULAR DE URGENCIAS Y EMERGENCIAS CRUE</t>
  </si>
  <si>
    <t xml:space="preserve">PREVENCION DE LA MORBIMORTALIDAD POR ECNT EN NARIÑÑO </t>
  </si>
  <si>
    <t>DESARROLLO D E LA ESTRATEGIA NARIÑO LIBRE DTB EN EL DEPARTAMENTO DE NARIÑO</t>
  </si>
  <si>
    <t>DIFUSION DE CAMPAÑAS Y ESTRATEGIAS DE IEC Y MOVILIZACION SOCIAL PARA LA PREMOCION DE LA SALUD EN EL DPARTAMENTO DE NARIÑO</t>
  </si>
  <si>
    <t>REPOSICION PUESTO DE SALUD CORREGIMIENTO SANTA ROSA MUNICIPIO DE BELEN</t>
  </si>
  <si>
    <t xml:space="preserve">DOTACION DE EQUIPOS BIOMEDICOS Y ODONTOLOGICOS PARA LA ESE CENTRO DE SALUD CAMILO HURTADO CIFUENTES DEL MUNICIPIO OLAYA HERRERA </t>
  </si>
  <si>
    <t>CONSTRUCCION DEL AREA DE CONSULTA EXTERNA PARA LA ESE CENTRO DE SALUD SAN MIGUEL DE ARBOLEDA</t>
  </si>
  <si>
    <t xml:space="preserve">CONSTRUCCION DE UN CENTRO FARMASEUTICO PARA LA ESE CENTRO DE SALUD SAN MIGUEL DE ARBOLEDA </t>
  </si>
  <si>
    <t xml:space="preserve">DOTACION DE EQUIPOS PARA 26 PUESTOS DE SALUD SATELITE PARA LA COMUNIDAD INDIGENA AWA UNIPA DE LOS MUNICIPIOS DE TUMACO Y BARBACOAS </t>
  </si>
  <si>
    <t xml:space="preserve">CONSTRUCCION Y DOTACION DE SERVICIO DE RESONANCIA MAGNETICA EN EL HOSPITAL CIVIEL DE IPILAES </t>
  </si>
  <si>
    <t xml:space="preserve">CONSTRUCCION PUESTO DE SALUD RESTREPO MUNICIPIO DE POLICARPA </t>
  </si>
  <si>
    <t>ADQUISICION DE EQUIPOS MEDICOS PARA EL CENTRO DE SALUD DE GUACHAVES ESE DEL MUNICIPIO DE SANTA CRUZ</t>
  </si>
  <si>
    <t xml:space="preserve">DOTACION DE EQUIPOS BIOMEDICOS Y DE OFICINA PARA LA ESE CENTRO DE SALUD DEL MUNICIPIO SAN MIGUEL </t>
  </si>
  <si>
    <t>IMPLEMENTACION DEL PLAN DE DIFUSION PARA ELL FORTALECIMIENTO Y LA VISIBILIZACION DE LA GESTION PUBLICA DEPARTAMENTAL DE NARIÑO</t>
  </si>
  <si>
    <t>OPTIMIZACION DEL RECURSO HUMANO Y TECNICO PARA EL FORTALECIMIENTO DE LA COMUNICACIÓN PUBLICA DE LA GOBERNACION DE NARIÑO</t>
  </si>
  <si>
    <t xml:space="preserve">APOYO A LA PROMOCION DEL DESTINO NARIÑO E IMPULSO DE ARTESANIAS, GASTRONOMIA Y TRADICIONES DE LA REGION </t>
  </si>
  <si>
    <t>APOYOO A LOS FACTORES DE GESTION SOPORTE Y PRODUCCCION PARA EL DESARROLLO TURISTICO DEL DEPARTAMENTO DE NARIÑO</t>
  </si>
  <si>
    <t>DOTACION DE EQUIPOS BIOMEDICOS PARA EL SERVICIO DE HOSPITALIZACION OBSTETRICA DEL CENTRO DE SALUD SALUDYA ESE YACUANQUER</t>
  </si>
  <si>
    <t>CONSTRUCCION DE INFRAESTRUCTURA PARA EL AREA DE ATENCION PRIMARIA EN SALUD Y PARQUEADERO DE AMBULANCIA EN EL PUESTO DE SALUD DEL CORREGIMIENTO DE SAN MATEO, MUNICIPIO DE PUERRES</t>
  </si>
  <si>
    <t>DOTACION DE EQUIPOS BIOMEDICOS PARA EL CENTRO DE SALUD SALUDYA ESE YACUANQUER</t>
  </si>
  <si>
    <t>ADQUISICION DE UNIDAD MOVIL EXTRAMURAL MEDICO ODONTOLOGIICA PARA EL CENTRO DE SALUD JUAN PABLO II ESE, LINARES NARIÑO</t>
  </si>
  <si>
    <t>AMPLIACION Y REFORZAMIENTO DEL CENTRO DE SALUD MUNICIPAL NIVEL 1 LUIS ACOSTA ESE, MUNICIPIO DE LA UNION, DEPARTAMENTO DE NARIÑO</t>
  </si>
  <si>
    <t>AMPLIA CION, REMODELACION Y DOTACION DEL HOSPITAL LOCAL CIVIL, PASTO SALUD ESE, MUNICIPIO DE PASTO</t>
  </si>
  <si>
    <t>27/1072014</t>
  </si>
  <si>
    <t>27/1172014</t>
  </si>
  <si>
    <t>IMPLEMENTACION DEL PLAN DEPARTAMENTAL PARA EL MANEJO EMPRESARIAL DE LOS SERVICIOS DE AGUA Y SANEAMIENTO EN EL DEPARTAMENTO DE NARIÑO EN SUS COMPONENTES DE REVISION, EJECUCION Y SUPERVISION DE PROYECTOS CONTENIDOS EN EL PLAN GENERAL ESTRATEGICO DE INVERSIONES 2010 - 2013.</t>
  </si>
  <si>
    <t>APOYO A LA PROMOCION, FOMENTO Y MASIFICACION DEL DEPORTE, LA RECREACION Y LA ACTIVIDAD FISICA EN EL DEPARTAMENTO DE NARIÑO</t>
  </si>
  <si>
    <t xml:space="preserve">PREVENCION DEL DESPLAZAMIENTO FORZADO Y COORDINACION DE ACCIONES PARA LA ATENCION INTEGRAL DE LA POBLACION EN SITUACION DE DESPLAZAMIENTO DEL DEPARTAMENTO DE NARIÑO
 </t>
  </si>
  <si>
    <t>radicado</t>
  </si>
  <si>
    <t>APOYO AL MANEJO Y FUNCIONAMIENTO DE SISTEMAS DE INFORMACION, SISTEMAS DE GESTION POR RESULTADOS, MGA, E INFORMACION ESTADISTICA EN EL DEPARTAMENTO DE NARIÑO</t>
  </si>
  <si>
    <t>APOYO A LA PROMOCION DIVULGACION Y FOMENTO DE LA PROTECCION DE LOS DERECHOS HUMANOS Y DEL DERECHO INTERNACIONAL HUMANITARIO EN EL DEPARTAMENTO DE NARIÑO</t>
  </si>
  <si>
    <t>APOYO AL DESARROLLO AL PLAN INTEGRAL DE SEGURIDAD Y CONVIVENCIA CIUDADANA EN EL DEPARTAMENTO DE NARIÑO</t>
  </si>
  <si>
    <t xml:space="preserve">CONSTRUCCION DE INFRAESTRUCTURA BASICA ESCOLAR Y DOTACION DE MOVILIARIO EDUCATIVO EN LOS MUNICIPIOS DE POLICARPA, EL ROSARIO, SAMANIEGO Y CUMBITARA DEL DEPARTAMENTO DE NARIÑO. </t>
  </si>
  <si>
    <t>IMPLEMENTACION DEL PROYECTO DE FORTALECIMIENTO DE LA PARTICIPACION CIUDADANA DE LAS MUJERES EN LA BUSQUEDA DE LA EQUIDAD DE GÉNERO EN EL DEPARTAMENTO DE NARIÑO</t>
  </si>
  <si>
    <t>ASISTENCIA PREPARACIÓN PARA EL ENVEJECIMIENTO Y ATENCIÓN AL ADULTO MAYOR DEL DEPARTAMENTO DE NARIÑO.</t>
  </si>
  <si>
    <t>PREVENCIÓN DEL RIESGO Y ATENCIÓN DE LA DISCAPACIDAD EN MUNICIPIOS CON MAYORES TASAS DEPARTAMENTO DE NARIÑO.</t>
  </si>
  <si>
    <t>APOYO ATENCIÓN INTEGRAL A NIÑOS, NIÑAS, ADOLESCENTES Y JÓVENES EN EL DEPARTAMENTO DE NARIÑO. DEPARTAMENTO DE NARIÑO</t>
  </si>
  <si>
    <t>FORTALECIMIENTO DE GESTIÓN TÉCNICA DIRIGIDA A ORGANIZACIONES INDIGENAS, COMUNIDADES ETNICAS Y CULTURALES EN EL DEPARTAMENTO DE NARIÑO.</t>
  </si>
  <si>
    <t>FONDO DE SEGURIDAD Y CONVIVENCIA CIUDADANA EN EL DEPARTAMENTO DE NARIÑO.</t>
  </si>
  <si>
    <t>APOYO EN LA GESTION, EJECUCION Y SEGUIMIENTO DE PROYECTOS DE VIVIENDA DE INTERES SOCIAL EN EL DEPARTAMENTO DE NARIÑO</t>
  </si>
  <si>
    <t>FORTALECIMIENTO, DESARROLLO Y AUTOGESTIÓN DE LAS ORGANIZACIONES SOCIALES, POBLACIÓN INDÍGENA Y POBLACIÓN AFRODESCENDIENTE EN EL DEPARTAMENTO DE NARIÑO.</t>
  </si>
  <si>
    <t>PROMOCIÓN DE LA OFERTA TURÍSTICA EN EL DEPARTAMENTO DE NARIÑO</t>
  </si>
  <si>
    <t>APOYO TECNICO PARA LA IMPLEMENTACIÓN DE ESTRATEGIAS DE DESARROLLO Y DINAMIZACIÓN ECONOMICA Y SOCIAL EN LA REGIÓN PACIFICO SUR, DEPARTAMENTO DE NARIÑO.</t>
  </si>
  <si>
    <t>DOTACION DE EQUIPOS BIOMEDICOS PARA EL HOSPITAL SAN CARLOS E.S.E. DEL MUNICIPIO DE SAN PABLO, CASCO URBANO Y CORREGIMIENTO DE BRICEÑO.</t>
  </si>
  <si>
    <t>APOYO A ENTES DEPORTIVOS MUNICIPALES, LIGAS Y CLUBES DEPORTIVOS EN EL DEPARTAMENTO DE NARIÑO</t>
  </si>
  <si>
    <t>REHABILITACION Y ATENCION OBRAS DE EMERGENCIAS EN LA RED VIAL SECUNDARIA A CARGO DEL DEPARTAMENTO DE NARIÑO: ZONAS NORTE, OCCIDENTE Y SUR.</t>
  </si>
  <si>
    <t>DISEÑO E IMPLEMENTACION DE UN MODELO INTEGRAL DE GESTION DE COMUNICACIONES PARA LA GOBERNACIO EN EL DEPARTAMENTO DE NARIÑO.</t>
  </si>
  <si>
    <t>FORTALECIMIENTO DE LA CULTURA Y LAS EXPRESIONES CULTURALES EN EL DEPARTAMENTO DE NARIÑO.</t>
  </si>
  <si>
    <t>DOTACION DE EQUIPO BIOMEDICO Y DE OFICINA PARA LA E.S.E. HOSPITAL SAN ANDRES DE TUMACO, DEPARTAMENTO DE NARIÑO.</t>
  </si>
  <si>
    <t>MEJORAMIENTO DE LAS CONDICIONES DE VIDA Y EL BIENESTAR DE LA MUJER A TRAVES DE LA OPTIMIZACIÓN DEL CONSUMO DE BIOMASA MEDIANTE EL DISEÑO Y LA CONSTRUCCIÓN DE ESTUFAS ECOLOGICAS EN LA ZONA RURAL DEL DEPARTAMENTO DE NARIÑO.</t>
  </si>
  <si>
    <t>DISEÑO Y ESTRUCTURACION DE UNA MICRO-CENTRAL DE BENEFICIO ECOLÓGICO DE CAFÉ EN EL DEPARTAMENTO DE NARIÑO.</t>
  </si>
  <si>
    <t>MPLEMENTACIÓN DE MICRO-EMPRESA PARA LA ELABORACION DE BIOFERTILIZANTES EN EL DEPARTAMENTO DE NARIÑO</t>
  </si>
  <si>
    <t>DOTACION DE EQUIPOS Y FORTALECIMIENTO DE LA EDUCACION PROPIA EN EL CABILDO INDIGENA UKUMARI KANKHE Y CABILDO SANTA ROSA DEL PUEBLO COFAN DEL CORREGIMIENTO COFANIA JARDINES DE SUCUMBIOS, MUNICIPIO DE IPIALES.</t>
  </si>
  <si>
    <t>DISEÑO Y MONTAJE DE UNA PLANTA DE PROCESO CON CADENA DE FRIO PARA MEJORAR LA CALIDAD DE LOS PRODUCTOS DE LOS PESCADORES DE LA ASOCIACIÓN NUEVO HORIZONTE EN LA VEREDA CHAJAL, MUNICIPIO DE TUMACO</t>
  </si>
  <si>
    <t>ASISTENCIA Y ATENCION EN SITUACION DE EMERGENCIA EDUACTIVA EN INSTITUCIONES Y CENTROS EDUCATIVOS OFICIALES EN EL DEPARTAMENTO DE NARIÑO.</t>
  </si>
  <si>
    <t>SISTEMATIZACIÓN Y CONSULTA EN LINEA DE LOS EXPEDIENTES DE LAS JUNTAS DE ACCIóN COMUNAL EN LA GOBERNACIÓN DEL DEPARTAMENTO DE NARIÑO.</t>
  </si>
  <si>
    <t xml:space="preserve">REHABILITACIÓN Y ATENCIÓN OBRAS DE EMERGENCIA EN LAS VIAS SECUNDARÍAS CONMAQUINARIA PESADA EN EL DEPARTAMENTO DE NARIÑO </t>
  </si>
  <si>
    <t>SUMINISTRO DEL SERVICIO DE TRANSPORTE TERRESTRE AUTOMOTOR A LOS FUNCIONARIOS ADSCRITOS A LA SECRETARIA DE INFRAESTRUCTURA Y MINAS DE LA GOBERNACIÓN DE NARIÑO.</t>
  </si>
  <si>
    <t>DESARROLLO DEL FORO MINERO AMBIENTAL EN EL DEPARTAMENTO DE NARIÑO</t>
  </si>
  <si>
    <t>GESTION DE SUBSIDIOS PARA CONSTRUCCION Y MEJORAMIENTO DE VIVIENDA DE INTERES SOCIAL Y/O VIVIENDA DE INTERES PRIORITARIO EN EL DEPARTAMENTO DE NARIÑO</t>
  </si>
  <si>
    <t>SERVICIO DE LOGÍSTICA PARA EL DESARROLLO DE EVENTOS DE ASISTENCIA TÉCNICO ADMINISTRATIVA EN MUNICIPIOS NO CERTIFICADOS EN EL DEPARTAMENTO DE NARIÑO.</t>
  </si>
  <si>
    <t>MANTENIMIENTO DE LA VIA PUENTE QUIÑA - EL CEBADERO -SAN JOSE EN EL MUNICIPIO DE ALBAN DEPARTAMENTO DE NARIÑO</t>
  </si>
  <si>
    <t>MANTENIMIENTO, MEJORAMIENTO Y REHABILITACION DE LA RED VIAL DEL DEPARTAMENTO DE NARIÑO</t>
  </si>
  <si>
    <t>MEJORAMIENTO INFRAESTRUCTURA TECNOLOGICA GOBERNAR</t>
  </si>
  <si>
    <t>CAPACITACION EN SEGURIDAD INDUSTRIAL Y EMPRESARIAL A LOS PEQUEÑOS MINEROS DEL DEPARTAMENTO DE NARIÑO</t>
  </si>
  <si>
    <t xml:space="preserve">DESARROLLO TERRITORIAL ECONOMICO Y SOCIAL PARA LA SUSTITUCION DE CULTIVOS ILICITOS EN LOS MUNICIPIOS DE LEIVA Y EL ROSARIO NARIÑO SI SE PUEDE </t>
  </si>
  <si>
    <t>MODIFICACIONES DE INFRAESTRUCTURA PARA EL CUMPLIMIENTO DE ESTÁNDARES DE HABILITACIÓN, ÁREA DE URGENCIAS, CENTRO DE SALUD ESE VIRGEN DE LOURDES, MUNICIPIO DE BUESACO.</t>
  </si>
  <si>
    <t>Construcción y reubicación de las redes y estructuras telefónicas, del area de influencia del proyecto Intercambiador Vial Glorieta Las Banderas, Avenida Panamericana con calle 18, en la ciudad de Pasto.</t>
  </si>
  <si>
    <t>DOTACIÓN DE CASETAS SANITARIAS Y SISTEMA SEPTICO EN LA ZONA RURAL DEL MUNICIPIO DEL ALBAN</t>
  </si>
  <si>
    <t>SEMANA NACIONAL DE LA CIENCIA Y TECNOLOGIA 2012 EN EL DEPARTAMENTO DE NARIÑO.</t>
  </si>
  <si>
    <t>CONSTRUCCION AREA DE CONSULTA EXTERNA Y AREA ADMINISTRATIVA DEL CENTRO DE SALUD SAN MIGUEL ARCANGEL, MUNICIPIO DE OSPINA.</t>
  </si>
  <si>
    <t>CONSTRUCCIÓN ARCHIVO OFICINAS Y CAFETERÍA, SECRETARÍA DE EDUCACIÓN Y CULTURA DE NARIÑO</t>
  </si>
  <si>
    <t>APOYO A LA FORMALIZACION DE LA PROPIEDAD RURAL EN EL MUNICIPIO DE LA UNION</t>
  </si>
  <si>
    <t>IMPLEMENTACIÓN VIVELABS EN PARQUESOFT PASTO, DEPARTAMENTO DE NARIÑO</t>
  </si>
  <si>
    <t>ADQUISICION DE EQUIPOS BIOMEDICOS, HOSPITALARIOS Y ODONTOLOGICOS PARA LA ESE NUESTRA SEÑORA DEL CARMEN, DEL MUNICIPIO DE LA TOLA.</t>
  </si>
  <si>
    <t>EL DERECHO MAYOR Y LA JURIDICCION ESPECIAL INDÍGENA GARANTÍA DE AUTORIDAD Y AUTONOMÍA INDIGENA</t>
  </si>
  <si>
    <t>Construcción del centro de convivencia Ciudadana</t>
  </si>
  <si>
    <t xml:space="preserve">ADECUACIÓN Y MEJORAMIENTO DE LA CENTRAL DE MEZCLAS Y SISTEMA DE AIRE ESTÉRIL DEL SERVICIO FARMACÉUTICO DEL HOSPITAL UNIVERSITARIO DEPARTAMENTAL DE NARIÑO. </t>
  </si>
  <si>
    <t>CONSTRUCCION AULA MULTIPLE PARA LA INSTITUCION EDUCATIVA FATIMA – I ETAPA - CORREGIMIENTO DE FATIMA – MUNICIPIO DE EL TABLON DE GOMEZ – NARIÑO</t>
  </si>
  <si>
    <t>CONSTRUCCION DE UNIDADES SANITARIAS COMPLETAS EN EL AREA RURAL EN EL MUNICIPIO DE PUPIALES</t>
  </si>
  <si>
    <t>Construcción Obras de Saneamiento Básico y agua potable en VIS Belén, Nariño, Occidente</t>
  </si>
  <si>
    <t>DOTACION HOSPITALARIA PARA LA HABILITACION DEL AREA DE URGENCIAS Y SALA DE PARTOS DEL CENTRO DE SALUD SAPUYES ESE.</t>
  </si>
  <si>
    <t xml:space="preserve">ATENCION INTEGRAL EN SEGURIDAD ALIMENTARIA, ACOMPAÑAMIENTO PSICOSOCIAL Y PARTICIPACION EFECTIVA A VICTIMAS POR DESPLAZAMIENTO FORZADO EN LOS MUNICIPIOS DE TUQUERRES, IPIALES Y PASTO EN EL DEPARTAMENTO DE NARIÑO. </t>
  </si>
  <si>
    <t>Construcción Patios Centros Educativos Rurales Municipio Municipio de San Pablo, Nariño, Occidente</t>
  </si>
  <si>
    <t>DOTACION DE EQUIPOS MEDICOS, BIOMEDICOS Y DE APOYO PARA EL CENTRO DE SALUD DEL ROSARIO ESE.</t>
  </si>
  <si>
    <t xml:space="preserve">DOTACIÓN HOSPITALARIA PARA LA EMPRESA SOCIAL DEL ESTADO CENTRO HOSPITAL SAN JUAN BAUTISTA ESE. TAMINANGO, NARIÑO. </t>
  </si>
  <si>
    <t>construccion salon multiple de la Institiucion Educativa El Carmen municipio de Tangua, Departamento de Nariño</t>
  </si>
  <si>
    <t>DOTACIÓN DE EQUIPO BIOMEDICO PARA EL ÁREA DE QUIROFANO DE LA ESE HOSPITAL SAN ANTONIO DE BARBACOAS</t>
  </si>
  <si>
    <t>REPOSICIÓN CENTRO DE SALUD LA BUENA ESPERANZA, MUNICIPIO DE COLON.</t>
  </si>
  <si>
    <t>CONSTRUCCIÓN CENTRO DE SALUD BRICEÑO, HOSPITAL SAN CARLOS, MUNICIPIO DE SAN PABLO</t>
  </si>
  <si>
    <t>ADQUISICION DE AMBULANCIA BASICA PARA LA ESE CENTRO HOSPITAL DIVINO NIÑO DEL MUNICIPIO DE TUMACO</t>
  </si>
  <si>
    <t>Mejoramiento de la competitividad del sector turistico y artesanal del departamento de Nariño</t>
  </si>
  <si>
    <t>CONSTRUCCION DE PARQUE EN LA VEREDA BOCAS DE TELEMBI MUNICIPIO DE ROBERTO PAYAN - NARIÑO</t>
  </si>
  <si>
    <t xml:space="preserve">Pendiente por corregir </t>
  </si>
  <si>
    <t>FORTALECIMIENTO A LOS PROGRAMAS DE SEGURIDAD Y SOBERANIA ALIMENTARIA Y NUTRICIONAL EN EL DEPARTAMENTO DE NARIÑO</t>
  </si>
  <si>
    <t>Débil gestión institucional para garantizar la participación efectiva de las víctimas del conflicto armado en el marco de la implementación de la Ley de Víctimas y de Restitución de Tierras 1448.</t>
  </si>
  <si>
    <t>FORTALECIMIENTO DE LA IDENTIDAD REGIONAL Y EL PATRIMONIO CULTURAL EN NARIÑO</t>
  </si>
  <si>
    <t>Mejoramiento de la vía Arrayán - Chapuesquer y Chipacue del Municipio de Santacruz, Departamento de Nariño.</t>
  </si>
  <si>
    <t xml:space="preserve">ADQUISICION DE AMBULANCIA DE TRANSPORTE ASISTENCIAL MEDICALIZADO PARA EL HOSPITAL UNIVERSITARIO DEPARTAMENTAL DE NARIÑO. </t>
  </si>
  <si>
    <t>DOTACION DE EQUIPOS BIOMEDICOS PARA LA ESE CENTRO DE SALUD DE LOS ANDES</t>
  </si>
  <si>
    <t>fortalecimiento de los procesos de control de licores y cigarriño, Nariño, Occidente</t>
  </si>
  <si>
    <t>Implementación programa de señalización e información infoconsumo, Nariño, Occidente.</t>
  </si>
  <si>
    <t>REPOSICION DE AMBULANCIA DE TYRASLADO BASICO ASISTENCIAL, PARA LA ESE CENTRO DE SALUD NUESTRA SEÑORA DE FATIMA, MUNICIPIO DE CHACHAHUI.</t>
  </si>
  <si>
    <t>DOTACION BIOMEDICA PARA LA EMPRESA SOCIAL DEL ESTADO CENTRO DE SALUD EL ROSARIO</t>
  </si>
  <si>
    <t xml:space="preserve">REFORZAMIENTO, REMODELACION Y AMPLIACION DEL AREA DE CIRUGIA Y GINECOBSTETRICIA DEL HOSPITAL CIVIL DE IPIALES ESE. </t>
  </si>
  <si>
    <t>DOTACION DE EQUIPOS BIOMEDICOS PARA EL CENTRO DE SALUD NUESTRA SEÑORA DEL PILAR ESE</t>
  </si>
  <si>
    <t>FORTALECIMIENTO DE LA CAPACIDAD INSTALADA MEDIANTE EL EQUIPAMIENTO DEL SERVICIO DE NUTRICION DE LA E.S.E. HOSPITAL SAN ANDRES DE TUMACO, DEPARTAMENTO DE NARIÑO.</t>
  </si>
  <si>
    <t>E.S.E. Hospital San Andrés de Tumaco</t>
  </si>
  <si>
    <t xml:space="preserve">Salud </t>
  </si>
  <si>
    <t>Vida y paz.</t>
  </si>
  <si>
    <t>Vida saludable.</t>
  </si>
  <si>
    <t>Prestación del servicio de salud.</t>
  </si>
  <si>
    <t>Secretaria de Salud Departamental</t>
  </si>
  <si>
    <t xml:space="preserve">Educación </t>
  </si>
  <si>
    <t>INSTITUCIÓN EDUCATIVA SAN JUAN BAUTISTA</t>
  </si>
  <si>
    <t>ADQUISICIÓN MATERIAL BIBLIOGRÁFICO PARA LA INSTITUCIÓN EDUCATIVA SAN JUAN BAUTISTA, MUNICIPIO DE LOS ANDES, NARIÑO.</t>
  </si>
  <si>
    <t>Más ingresos con prioridad en la población en situación de pobreza, desarrollo sostenible e inversión social.</t>
  </si>
  <si>
    <t>Educación para la vida.</t>
  </si>
  <si>
    <t>Calidad, pertinencia y eficiencia educativa</t>
  </si>
  <si>
    <t>REPOSICION DEL PUESTO DE SALUD SAN MARTIN DE PORRES, DEL CORREGIMIENTO EL DIVISO, MUNICIPIO DE BARBACOAS.</t>
  </si>
  <si>
    <t>Vida saludable</t>
  </si>
  <si>
    <t>DOTACIÓN DE UN EQUIPO DE AMPLIFICACIÓN PARA LA INSTITUCIÓN EDUCATIVA SAN GERARDO EN EL MUNICIPIO DE LEIVA, DEPARTAMENTO DE NARIÑO</t>
  </si>
  <si>
    <t>INSTITUCIÓN EDUCATIVA SAN GERARDO</t>
  </si>
  <si>
    <t>Educación para la vida</t>
  </si>
  <si>
    <t>Calidad, pertinencia y eficiencia educativa.</t>
  </si>
  <si>
    <t xml:space="preserve">Agua potable y saneamiento básico </t>
  </si>
  <si>
    <t>GOBERNACION DE NARIÑO - Secretaria de Planeación Departamental</t>
  </si>
  <si>
    <t>GOBERNACION DE NARIÑO - Secretaria de Recreación y Deporte</t>
  </si>
  <si>
    <t>GOBERNACION DE NARIÑO</t>
  </si>
  <si>
    <t xml:space="preserve">  Población en situación de desplazamiento</t>
  </si>
  <si>
    <t xml:space="preserve">Deporte, recreación y aprovechamiento del tiempo libre </t>
  </si>
  <si>
    <t xml:space="preserve">Otros </t>
  </si>
  <si>
    <t>Secretaria de Gobierno</t>
  </si>
  <si>
    <t xml:space="preserve">Otros (CABILDOS) </t>
  </si>
  <si>
    <t>Secretaria de Planeación</t>
  </si>
  <si>
    <t>MUNICIPIOS DE POLICARPA, EL ROSARIO, SAMANIEGO Y CUMBITARA</t>
  </si>
  <si>
    <t>DEPARTAMENTO DE NARIÑO</t>
  </si>
  <si>
    <t>Secretaria de educacion Departamental</t>
  </si>
  <si>
    <t xml:space="preserve">Atención a grupos vulnerables (Mujer y Género) </t>
  </si>
  <si>
    <t>Oficina de Politica Social</t>
  </si>
  <si>
    <t>secretaria de violencia y genero</t>
  </si>
  <si>
    <t xml:space="preserve">Infancia, niñez y adolescencia </t>
  </si>
  <si>
    <t xml:space="preserve">Desarrollo comunitario </t>
  </si>
  <si>
    <t>Gobernación de Nariño - Subsecretaría de Desarrollo Comunitario</t>
  </si>
  <si>
    <t>Subsecretaría de Desarrollo Comunitario</t>
  </si>
  <si>
    <t>Gobernación de Nariño - Secretaría de Gobierno Departamental</t>
  </si>
  <si>
    <t>GOBERNACION DE NARIÑO - Secretaria de Infraestructura y MInas</t>
  </si>
  <si>
    <t xml:space="preserve"> Secretaria de Infraestructura y MInas</t>
  </si>
  <si>
    <t>Gobernación de Nariño - Secretaría de Agricultura y Medio Ambiente</t>
  </si>
  <si>
    <t xml:space="preserve"> Secretaría de Agricultura y Medio Ambiente</t>
  </si>
  <si>
    <t xml:space="preserve">Cultura </t>
  </si>
  <si>
    <t>Gobernación de Nariño - Oficina de Turismo Departamental</t>
  </si>
  <si>
    <t>Secretaria y  Oficina de Turismo Departamental</t>
  </si>
  <si>
    <t xml:space="preserve">Sector agropecuario (CABILDOS) </t>
  </si>
  <si>
    <t>Gobernación de Nariño -Despacho del Gobernador</t>
  </si>
  <si>
    <t>Hospital san Carlos E.S.E.</t>
  </si>
  <si>
    <t>Gobernación del Departamento de Nariño - Secretaría de Recreación y Deporte</t>
  </si>
  <si>
    <t>Secretaría de Recreación y Deporte</t>
  </si>
  <si>
    <t>Gobernación del Departamento de Nariño - Secretaría de Infraestructura y Minas</t>
  </si>
  <si>
    <t xml:space="preserve"> Secretaría de Infraestructura y Minas</t>
  </si>
  <si>
    <t xml:space="preserve">Desarrollo institucional </t>
  </si>
  <si>
    <t>Gobernación del Departamento de Nariño - Oficina de Prensa</t>
  </si>
  <si>
    <t>Gobernación de Nariño - Subsecretaría de Calidad Educativa y Cultura</t>
  </si>
  <si>
    <t>Subsecretaría de Calidad Educativa y Cultura</t>
  </si>
  <si>
    <t xml:space="preserve">Medio ambiente </t>
  </si>
  <si>
    <t>Fundación Asesorías e Investigaciones Profesionales</t>
  </si>
  <si>
    <t xml:space="preserve">Secretaria de agricultura </t>
  </si>
  <si>
    <t>El Tambo, La Florida, Los Andes y El Peñol</t>
  </si>
  <si>
    <t>La zona rural de los Municipios de: Cumbitara, Policarpa, Los Andes, El Peñol, La Llanada, Samaniego, Linares, La Florida, Chachagüí, Taminango, El Rosario, Leiva, San Lorenzo, Tangua, Yacuanquer, Nariño, El Tambo, Funes, Guaitarilla, Cumbal, Guachucal.</t>
  </si>
  <si>
    <t>Cabildo Indigena Ukumari Kankhe</t>
  </si>
  <si>
    <t>Gobernacion de Nariño - Subsecretaria de Desarrollo Comunitario</t>
  </si>
  <si>
    <t>Secretaría de Agricultura y Medio Ambiente</t>
  </si>
  <si>
    <t>Cabeceras municipales de Cumbitara, Policarpa, Samaniego, El Charco y Olaya Herrera</t>
  </si>
  <si>
    <t>Gobernación de Nariño - Subsecretaría de Calidad Educativa</t>
  </si>
  <si>
    <t>Subsecretaria de Desarrollo Comunitario</t>
  </si>
  <si>
    <t>Gobernación de Nari´ño - Secretaría de Infraestructura y Minas</t>
  </si>
  <si>
    <t>Secretaría de Infraestructura y Minas</t>
  </si>
  <si>
    <t xml:space="preserve">Transporte </t>
  </si>
  <si>
    <t>Secretaria de Infraestructura y Minas Departamental</t>
  </si>
  <si>
    <t>Secretaría de Educación y Cultura Departamental</t>
  </si>
  <si>
    <t>Pasto, Buesaco, La Unión, Samaniego, Sandoná, Nariño, Imués, Guachucal, Pupiales, Chachagui</t>
  </si>
  <si>
    <t>Pasto, Ipiales, Los Andes, Cumbitara</t>
  </si>
  <si>
    <t>Leiva y El Rosario</t>
  </si>
  <si>
    <t>Universidad Mariana</t>
  </si>
  <si>
    <t xml:space="preserve">MUNICIPAL </t>
  </si>
  <si>
    <t xml:space="preserve">OTRAS FUENTES </t>
  </si>
  <si>
    <t>DEPARTAMENTAL</t>
  </si>
  <si>
    <t>NACIONAL</t>
  </si>
  <si>
    <t>COOPERACION INTERNACIONAL</t>
  </si>
  <si>
    <t>SISTEMA GENERAL DE REGALIAS</t>
  </si>
  <si>
    <t xml:space="preserve">Salud (CABILDOS) </t>
  </si>
  <si>
    <t>Alcaldia municipal de Ospina</t>
  </si>
  <si>
    <t>Secretaría de Educación y Cultura de Nariño</t>
  </si>
  <si>
    <t>Gobernación de Nariño - Secretaria de Infraestructuta y Minas</t>
  </si>
  <si>
    <t>Secretaria de Infraestructuta y Minas</t>
  </si>
  <si>
    <t>Gobernación de Nariño - Secretaria General - Oficina de Sistemas</t>
  </si>
  <si>
    <t>Fundación Parque Tecnológico del Software de Pasto - PARQUESOFT PASTO</t>
  </si>
  <si>
    <t>ESE NUESTRA SEÑORA DEL CARMEN</t>
  </si>
  <si>
    <t>Alcaldia de Guachavez</t>
  </si>
  <si>
    <t>pasto</t>
  </si>
  <si>
    <t>ESE CENTRO DE SALUD VIRGEN DE LOURDES</t>
  </si>
  <si>
    <t>ALCALDIA MUNICIPAL DEL TABLON DE GOMEZ NARIÑO</t>
  </si>
  <si>
    <t>EDUCACION</t>
  </si>
  <si>
    <t>Alcaldia de Pupiales</t>
  </si>
  <si>
    <t>MUNICIPIO DE BELEN</t>
  </si>
  <si>
    <t>AGUA POTALBEL Y SANEAMIENTO BASICO</t>
  </si>
  <si>
    <t>SALUDA</t>
  </si>
  <si>
    <t xml:space="preserve">Nariño solidadrio, incluyente y gestor de condiciones para el buen vivir </t>
  </si>
  <si>
    <t xml:space="preserve">Municipo de Cordoba </t>
  </si>
  <si>
    <t>Educacion</t>
  </si>
  <si>
    <t>salud</t>
  </si>
  <si>
    <t>salu</t>
  </si>
  <si>
    <t xml:space="preserve">Muncipio de Tangua </t>
  </si>
  <si>
    <t>educacion</t>
  </si>
  <si>
    <t xml:space="preserve">ESE Centro de salud la Buena espereanza </t>
  </si>
  <si>
    <t>Hospital San carlos ESE</t>
  </si>
  <si>
    <t>SALUD</t>
  </si>
  <si>
    <t>agua potable y saneamiento básico</t>
  </si>
  <si>
    <t xml:space="preserve">cabildo ingena de Guachucal </t>
  </si>
  <si>
    <t xml:space="preserve">Centro Hospital Divino Niño del municipio de Tumaco </t>
  </si>
  <si>
    <t xml:space="preserve">desarrollo Institucional </t>
  </si>
  <si>
    <t>gobernacion de Nariño</t>
  </si>
  <si>
    <t>Secretaria de Educacion Departamental de Nariño</t>
  </si>
  <si>
    <t xml:space="preserve">Nariño solidario, incluyente y gestor de condiciones para el buen vivir </t>
  </si>
  <si>
    <t>otros</t>
  </si>
  <si>
    <t>otros (cabildos)</t>
  </si>
  <si>
    <t>POBLACION EN SITUCIACION DE DESPLAZAMIENTO</t>
  </si>
  <si>
    <t>Gobernación de Nariño - Subsecretaria de Tránsito y Transporte Departamental</t>
  </si>
  <si>
    <t>Subsecretaria de Tránsito y Transporte Departamental</t>
  </si>
  <si>
    <t>Gobernación de Nariño - Dirección Administrativa de Cultura de Nariño</t>
  </si>
  <si>
    <t xml:space="preserve"> 11/02/2014</t>
  </si>
  <si>
    <t>Alcaldia Municipal de Cumbitara</t>
  </si>
  <si>
    <t>ESE Centro de Salud San Pedro de Cumbitara</t>
  </si>
  <si>
    <t>ESE Juan Pablo II del Municipio de Linares</t>
  </si>
  <si>
    <t>SAlud</t>
  </si>
  <si>
    <t>Centro de Salud San Bernardo</t>
  </si>
  <si>
    <t>MUNICIPIO DE PUERRES</t>
  </si>
  <si>
    <t>Alcantarillado</t>
  </si>
  <si>
    <t>IPS INDIGENA DEL GRAN CUMBAL,PANAN, CHILES Y MAYASQUER</t>
  </si>
  <si>
    <t>IPS Indigena del Gran Cumbal, Panan, Chiles y Mayasquer</t>
  </si>
  <si>
    <t>ESE Centro de Salud Ancuya</t>
  </si>
  <si>
    <t>MUNICIPIO DE OSPINA</t>
  </si>
  <si>
    <t>Unidad Indigena del Pueblo Awa \\</t>
  </si>
  <si>
    <t>Unidad Indigena del Pueblo Awa</t>
  </si>
  <si>
    <t>ESE Centro Hospital Las Mercedes</t>
  </si>
  <si>
    <t xml:space="preserve">         </t>
  </si>
  <si>
    <t>Alcaldia de Belen</t>
  </si>
  <si>
    <t>ESE Centro de Salud Camilo Hurtado Cifuentes</t>
  </si>
  <si>
    <t>Alcaldia de Cumbitara</t>
  </si>
  <si>
    <t>Centro de Salud Policarpa ESE</t>
  </si>
  <si>
    <t>Centro de Salude Guachaves ESE</t>
  </si>
  <si>
    <t xml:space="preserve">Nariño productivo y competitivo  </t>
  </si>
  <si>
    <t>centro de saludYA ESE</t>
  </si>
  <si>
    <t>Centro de SaludyA ESE</t>
  </si>
  <si>
    <t>IMPLEMENTACION DEL MODELO DE ATENCION EN SALUD BASADO EN APS PARA LA COMUNIDAD RURAL DISPERSA DE LA COSTA PACIFICA Y CORDON FRONTERIZO DEL DEPARTAMENTO DE NARIÑO.</t>
  </si>
  <si>
    <t>Institruto Departamental de Salud de Nariño</t>
  </si>
  <si>
    <t>FORTALECIMIENTO DE LA INFRAESTRUCTURA HOSPITALARIA Y DOTACION DE EQUIPOS PARA LA RED DE SERVICIOS DE SALUD DE LA SUBREGION EXPROVINCIA DE OBANDO, DEPARTAMENTO DE NARIÑO.</t>
  </si>
  <si>
    <t>CONSTRUCCION DEL CERRAMIENTO DE LA EMPRESA SOCIAL DEL ESTADO ESE LOS ANDES, NARIÑO, OCCIDENTE.</t>
  </si>
  <si>
    <t>E.S.E. CENTRO DE SALUD DE LOS ANDES</t>
  </si>
  <si>
    <t>Centro de Salud Nuestra Señora del Pilar ESE</t>
  </si>
  <si>
    <t>Secretaria general</t>
  </si>
  <si>
    <t>ACTUALIZACION</t>
  </si>
  <si>
    <t>LOCALIZACION MUNICIPIO</t>
  </si>
  <si>
    <t>SUBREGION</t>
  </si>
  <si>
    <t>ND</t>
  </si>
  <si>
    <t>Región Sanquianga</t>
  </si>
  <si>
    <t>Pacífico Sur</t>
  </si>
  <si>
    <t>Telembí</t>
  </si>
  <si>
    <t>Piedemonte costero</t>
  </si>
  <si>
    <t>Exprovincia de Obando</t>
  </si>
  <si>
    <t>Sabána</t>
  </si>
  <si>
    <t>Abades</t>
  </si>
  <si>
    <t>Occidente</t>
  </si>
  <si>
    <t>Cordillera</t>
  </si>
  <si>
    <t>Centro</t>
  </si>
  <si>
    <t>Juanambú</t>
  </si>
  <si>
    <t>Río Mayo</t>
  </si>
  <si>
    <t>Guambuyaco</t>
  </si>
  <si>
    <t>Varias</t>
  </si>
  <si>
    <t xml:space="preserve"> Departamento de Nariño</t>
  </si>
  <si>
    <t>Departamento</t>
  </si>
  <si>
    <t>MANTENIMIENTO DE LA RED VIAL EN EL CORREGIMIENTO DE JARDINES DE SUCUMBIOS, IPIALES, NARIÑO, OCCIDENTE.</t>
  </si>
  <si>
    <t>ELABORACION DE ESTUDIOS Y DISEÑOS PARA LA RECTIFICACION DE LA VIA PUERRES MONOPAMBA TRAMO LA ANTENA-DESMONTES ALTOS, PUERRES, NARIÑO, OCCIDENTE</t>
  </si>
  <si>
    <t>AMPLIACION DE LA INFRAESTRUCTURA FISICA Y DOTACION DE MOBILIARIO ESCOLAR EN LA INSTITUCION EDUCATIVA EL EMPALME EN EL CORREGIMIENTO JARDINES DE SUCUMBIOS, IPIALES, NARIÑO, OCCIDENTE</t>
  </si>
  <si>
    <t>MEJORAMIENTO DE 4,5 KM DE LA VIA RIO CHURUYACO - EL EMPALME - EN EL TRAMO K0 + 000 A K4 + 500, CORREGIMIENTO DE COFANIA JARDINES DE SUCUMBIOS, MUNICIPIO DE IPIALES, DEPARTAMENTO DE NARIÑO</t>
  </si>
  <si>
    <t>OBANDO</t>
  </si>
  <si>
    <t>S.G.R Asignaciones Directas</t>
  </si>
  <si>
    <t>RELACION DE PROYECTOS INSCRITOS EN EL BANCO CON RECURSOS DE ASIGNACIONES DIRECTAS DEL DEPARTAMENTO DE NARIÑO</t>
  </si>
  <si>
    <t xml:space="preserve"> 2012-12-11 </t>
  </si>
  <si>
    <t>Presentado a SECRETARIA TECNICA OCAD REGION PACIFICO</t>
  </si>
  <si>
    <r>
      <t xml:space="preserve">FECHA </t>
    </r>
    <r>
      <rPr>
        <b/>
        <sz val="8"/>
        <color rgb="FFFF0000"/>
        <rFont val="Arial"/>
        <family val="2"/>
      </rPr>
      <t>solo para el periodo 2012-2015</t>
    </r>
  </si>
  <si>
    <t>DOTACION DE EQUIPOS BIOMEDICOS PARA EL CENTRO DE SALU DE GUACHAVES ESE.</t>
  </si>
  <si>
    <t>ADQUIISICION DE UNIDAD MOVIL MEDICO ODONTOLOGICA PARA LA ESE CENTRO DE SALUD SAN ISIDRO DEL MUNICIPIO DEL PEÑOL</t>
  </si>
  <si>
    <t>DOTACION DE 26 PUESTOS DE SALUD SATELITE PARA LA COMUNIDAD AWA - UNIPA DE LOS MUNICIPIO DE TUMACO Y BARBACOAS DEL DEPARTAMENTO DE NARIÑO.</t>
  </si>
  <si>
    <t>DOTACIÓN DE EQUIPOS BIOMEDICOS PARA EL CENTRO DE SALUD DE POLICARPA</t>
  </si>
  <si>
    <t>ADQUISICION DE UNIDAD MOVIL MEDICO ODONTOLOGICA PARA LA ESE JUAN PABLO II, LINARES, NARIÑO</t>
  </si>
  <si>
    <t>DOTACION DE EQUIPOS BIOMEDICOS PARA LA ESE HOSPITAL LORENCITA VILLEGAS DE SANTOS, SAMANIEGO, NARIÑO.</t>
  </si>
  <si>
    <t>ADQUISICION DE EQUIPOS BIOMEDICOS PARA LA PRESTACION DE SERVICIOS DE SALUD DEL CENTRO HOSPITAL LA FLORIDA, NARIÑO.</t>
  </si>
  <si>
    <t>Fortalecimiento de la autoridad sanitaria para la gestion en salud en el departamento de Nariño</t>
  </si>
  <si>
    <t>FORTALECIMIENTO DE LOS PROCESOS DE ARTICULACIÓN INTERSECTORIAL PARA PROPENDER POR LA SEGURIDAD ALIMENTARIA DE LA POBLACIÓN NARIÑENSE</t>
  </si>
  <si>
    <t>Fortalecimiento de la capacidad de gestion en Salud y Ambito Laboral para Actores del sistema en el Departamento de Nariño, Occidente</t>
  </si>
  <si>
    <t>MEJORAMIENTO DE LAS CONDICIONES SANITARIAS Y AMBIENTALES PARA LA POBLACION DEL DEPARTAMENTO DE NARIÑO.</t>
  </si>
  <si>
    <t>Compromiso Con los Derechos Sexuales y Reproductivos en El Departamento, Nariño, Occidente</t>
  </si>
  <si>
    <t>Fortalecimiento de capacidades a DLS, IPS y comunidad para intervenir factores de riesgo en enfermedades transmisibles en El Departamento de Nariño</t>
  </si>
  <si>
    <t>Mejoramiento de las condiciones de salud de la poblacion vulnerable de departamento de Nariño,Occidente</t>
  </si>
  <si>
    <t>Implementación del Plan de Intervenciones Colectivas 2016 para el Departamento de Nariño, Occidente</t>
  </si>
  <si>
    <t>Fortalecimiento de los  Estilos de Vida Saludable  para la reduccion de las Enfermedades Cronicas No Transmisibles en el departamento de , Nariño, Occidente</t>
  </si>
  <si>
    <t>Asistencia técnica para la promocion de la convivencia y salud mental en el departamento de Nariño, Occidente</t>
  </si>
  <si>
    <t>Fortalecimiento de la gestion del riesgo en el sector salud en el Departamento, Nariño, Occidente</t>
  </si>
  <si>
    <t>Construcción salón de joyería en el municipio de Cumbitara</t>
  </si>
  <si>
    <t>Diseño Ampliación y optimización de los sistemas de acueducto y alcantarillado de la cabecera corregimental de Altaquer
Altaquer, Barbacoas, Nariño, Occidente</t>
  </si>
  <si>
    <t>Dotación de equipos biomédicos e industriales de uso hospitalario para el Centro de Salud  Saludya E.S.E. Yacuanquer, Nariño, Occidente</t>
  </si>
  <si>
    <t>ADQUISICION DE UN VEHICULO AMBULANCIA TAB TERRESTRE PRA LA ESE SAGRADO CORAZON DE JESUS DEL MUNICIPIO DEL CONTADERO, DEPARTAMENTO DE NARIÑO.</t>
  </si>
  <si>
    <t>ADQUISICION DE UNIDAD MOVIL MEDICA Y ODONTOLOGICA PARA LA ESE SAGRADO CORAZON DE JESUS DEL MUNICIPIO DEL CONTADERO, DEPARTAMENTO DE NARIÑO.</t>
  </si>
  <si>
    <t>FORTALECIMIENTO DE LA CAPACIDAD INSTALADA DE LA RED DE SERVICIOS DE SALUD DE LA SUBREGION CORDILLERA DEL DEPARTAMENTO DE NARIÑO</t>
  </si>
  <si>
    <t>DOTACION EQUIPOS MEDICOS PARA CEL CENTRO DE SALUD GUACHAVES ESE SANTACRUZ, NARIÑO, OCCIDENTE.</t>
  </si>
  <si>
    <t>CONSTRUCCIÓN PUESTO DE SALUD CORREGIMIENTO SANTA ROSA, BELEN, NARIÑO, OCCIDENTE.</t>
  </si>
  <si>
    <t>Error</t>
  </si>
  <si>
    <t>Dotación de equipos biomédicos para el área asistencial  del Hospital Guachucal ubicado en el municipio de Guachucal, Nariño, Occidente</t>
  </si>
  <si>
    <t>Estudios y diseño de ampliación y optimización del sistema de alcantarillado vereda Yananacha departamento de Nariño</t>
  </si>
  <si>
    <t>Estudios y diseños de ampliacion y optimización del sistema de acueducto Yanancha municipio de Ancuya departamento de Nariño</t>
  </si>
  <si>
    <t xml:space="preserve">Estudios y diseños de ampliación y optimización del sistema de acueducto regional La Loma departamento de Nariño </t>
  </si>
  <si>
    <t xml:space="preserve">Estudios y diseños de ampliación y optimización del sistema de conducción y aducción del acueducto urbano del municipio de Ancuya departamento de Nariño </t>
  </si>
  <si>
    <t>Estudios y diseños para la elaboración y optmización del acueducto urbano, municipio La Union Nariño</t>
  </si>
  <si>
    <t xml:space="preserve">Estudios y diseños para la ampliación y optimización del sistema de acueducto regional La Cañada, municipio La Unión, Nariño </t>
  </si>
  <si>
    <t xml:space="preserve">Estudios y diseños para la construcción de Planta de Tratamiento de Agua para el casco urbano, Ancuyá, Nariño </t>
  </si>
  <si>
    <t>Implementación de un sistema de abastecimiento de aguas lluvias para el casco urbano del municipio de Tumaco, Nariño,
Occidente</t>
  </si>
  <si>
    <t xml:space="preserve">REORGANIZACION FISICO FUNCIONAL Y AMPLIACION DE LOS PUESTOS DE SALUD DEL INGENIO Y YANANCHA, MUNICIPIO DE ANCUYA.  </t>
  </si>
  <si>
    <t>Estudios y diseños de sistemas de abastecimiento de agua potable y saneamiento basico para el resguardo indigena Inga,
municipio El Tablón De Gómez, Nariño</t>
  </si>
  <si>
    <t>DOTACION DE EQUIPOS BIOMEDICOS PARA IPS PUBLICAS AFECTADAS POR EL FENOMENO DE LA NIÑA EN EL DEPARTAMENTO DE NARIÑO</t>
  </si>
  <si>
    <t>ADQUISICION DE UNIDAD MOVIL MEDICO ODONTOLOGICA PARA LA IPS DEL PUEBLO INGA EN APONTE, EL TABLON DE GOMEZ, NARIÑO.</t>
  </si>
  <si>
    <t>MEJORAMIENTO EN LA PRESTACION DE SERVICIOS DE SALUD OFERTADOS POR EL HCA TUMACO, NARIÑO, OCCIDENTE</t>
  </si>
  <si>
    <t>REPOSICION DE AMBULANCIA TERRESTRE PARA TRANSPORTE ASISTENCIAL BASICO DEL CENTRO DE SALUD SANTIAGO APOSTOL ESE, IMUES-NARIÑO.</t>
  </si>
  <si>
    <t>FORTALECIMIENTO DE LAS AREAS DE HOSPITALIZACION MATERNO INFANTIL DEL HOSPITAL EDUARDO SANTOS DE LA UNION</t>
  </si>
  <si>
    <t>DOTACION DE UNA AMBULANCIUA DE TRASLADO BASICO PARA LA ESE HOSPITAL SAN ANDRES, TUMACO, NARIÑO.</t>
  </si>
  <si>
    <t>CONSTRUCCION DEL AREA DE PROMOCION Y PREVENCION DE LA ESE HOSPITAL LORENCITA VILLEGAS DE SANTOS DEL MUNICIPIO DE SAMANIEGO, NARIÑO.</t>
  </si>
  <si>
    <t>DOTACION DE EQUIPOS PARA LA ESE HOSPITAL LORENCITRA VILLEGAS DE SANTOS DEL MUNICIPIO DE SAMANIEGO, NARIÑO.</t>
  </si>
  <si>
    <t>AMPLIACION DEL AREA ADMINISTRATIVA, LOGISTICA Y CONSTRUCCION PRIMERA ETAPA DE MURO DE CONTENCION DE LA E.S.E. CENTRO DE SALUD MUNICIPAL NIVEL 1 LUIS ACOSTA, MUNICIPIO DE LA UNION, NARIÑO.</t>
  </si>
  <si>
    <t>ESTUDIOS FASE 1 Y FASE 2 PARA LOS SISTEMAS DE ACUEDUCTO EN LOS CONSEJOS COMUNITARIOS ALTO MIRA Y FRONTERA, BAJO MIRA Y FRONTERA, UNION RIO CAUNAPI Y UNION DEL RIO ROSARIO EN EL MUNICPIO DE TUMACO DEPARTAMENTO DE NARIÑO</t>
  </si>
  <si>
    <t>ESTUDIOS FASE 1 Y FASE 2 PARA LOS SISTEMAS DE ALCANTARILLADO DE LOS CENTROS POBLADOS LA GUAYACANA, LLORENTE, ESPRIELLA Y TANGAREAL EN EL MUNICPIO DE TUMACO DEPARTAMENTO DE NARIÑO</t>
  </si>
  <si>
    <t>Estudios y Diseños para la Optimización del sistema de Acueducto rural del Centro Poblado del Corregimiento de Tajumbina Municipio de La Cruz Nariño</t>
  </si>
  <si>
    <t>FORTALECIMIENTO DE LA MEDICINA TRADICIONAL DEL PUEBLO DE LOS PASTOS, MEDIANTE LA CONSTRUCCIÓN DE LUGARES SAGRADOS DE SANACIÓN, SEGUNDA ETAPA.</t>
  </si>
  <si>
    <t>REPOSICION DE UNA AMBULANCIA BASICA PARA EL HOSPITAL GUACHUCAL ESE, DEL MUNICIPIO DE GUACHUCAL.</t>
  </si>
  <si>
    <t>ADQUISICION DE EQUIPOS DE OFTALMOLOGIA SUBESPECIALIZADA PARA EL CENTRO DE HABILITACION DEL NIÑO -CEHANI-.</t>
  </si>
  <si>
    <t>Fortalecimiento del Programa de Alimentación Escolar PAE en los establecimientos educativos de los municipios no
certificados del Departamento de Nariño.</t>
  </si>
  <si>
    <t>AMPLIACION, REMODELACION Y DOTACION DEL HOPSITAL LOCAL CIVIL DE PASTO SALUD ESE</t>
  </si>
  <si>
    <t>Apoyo al Sistema de Ordenamiento Territorial (CROT) Todo El Departamento, Nariño, Occidente</t>
  </si>
  <si>
    <t>Difusión y visibilización de la gestión pública de la Gobernación de Nariño a través de los medios de comunicación local y regional todo el departamento, Nariño, Occidente.</t>
  </si>
  <si>
    <t>Fortalecimiento del Sistema  y Estrategia de la información Pública en la Gobernación de Nariño. Todo el  Departamento, Nariño, Occidente.</t>
  </si>
  <si>
    <t>fortalecimiento de organizaciones comunales, sociales y campesinas de Nariño</t>
  </si>
  <si>
    <t xml:space="preserve">fortalecimiento de la gobernabilidad y gobernanza de las organizaciones y consejos comunitarios de la comunidad afro de Nariño </t>
  </si>
  <si>
    <t xml:space="preserve">Planificacion y fortalecimiento para la implementacion del Auto 073 de las comunidades Afro en Nariño </t>
  </si>
  <si>
    <t xml:space="preserve">fortalecimiento de la gobernavilidad y gobernanza de los pueblos indigenas de Nariño </t>
  </si>
  <si>
    <t xml:space="preserve">fortalecimiento del control social y veeduria ciudadana con enfoque etnico territorial </t>
  </si>
  <si>
    <t>PROTECCIÓN DE DERECHOS Y GENERACIÓN DE OPORTUNIDADES PARA LA NIÑEZ, LA ADOLESCENCIA Y LA JUVENTUD EN EL DEPARTAMENTO DE NARIÑO</t>
  </si>
  <si>
    <t>PROTECCIÓN DE DERECHOS Y ATENCIÓN A ADULTOS MAYORES EN EL DEPARTAMENTO DE NARIÑO</t>
  </si>
  <si>
    <t>PROTECCIÓN DE DERECHOS E INCLUSIÓN SOCIAL DE PERSONAS EN SITUACIÓN DE DISCAPACIDAD EN EL DEPARTAMENTO DE NARIÑO</t>
  </si>
  <si>
    <t>PROTECCIÓN DE DERECHOS Y GENERACIÓN DE OPORTUNIDADES PARA MUJERES Y POBLACIÓN LGBTI EN EL DEPARTAMENTO DE NARIÑO.</t>
  </si>
  <si>
    <t>Implementación de procesos de conocimiento de gestión en el Departamento, Nariño, Occidente</t>
  </si>
  <si>
    <t>Mejoramiento de la calidad y la cobertura educativa en los municipios del Departamento de Nariño</t>
  </si>
  <si>
    <t xml:space="preserve">Asistencia Técnica en Gestión del Riesgo y construcción de obras de mitigación en el Departamento de Nariño </t>
  </si>
  <si>
    <t>Mejoramiento de la capacidad de respuesta ante una emergencia o desastre en el Departamento</t>
  </si>
  <si>
    <t>Inversión con Recursos del Monopolio Departamento de Nariño</t>
  </si>
  <si>
    <t>Construcción de vivienda de interés social y/o prioritaria Urbana y Rural en el Departamento de Nariño, Occidente</t>
  </si>
  <si>
    <t>Mejoramiento de vivienda urbana y rural para familias vulnerables del Departamento, Nariño.</t>
  </si>
  <si>
    <t>Fortalecimiento de los procesos contravencional, registro y seguridad vial de la SSTTD de Nariño</t>
  </si>
  <si>
    <t>Mantenimiento de la señalización vial vertical y horizontal en 16 municipios con indices críticos de seguridad vial en Nariño</t>
  </si>
  <si>
    <t>Fortalecimiento de la cultura de la seguridad vial en Todo El Departamento, Nariño, Occidente</t>
  </si>
  <si>
    <t>DESARROLLO DEL PROGRAMA DE CONTROL Y ERRADICACION DE CONTRABANDO EN EL DEPARTAMENTO DE NARIÑO</t>
  </si>
  <si>
    <t>DOTACION Y FORTALECIMIENTO EN EL CONTROL DEL PRODUCTO LEGAL SUJETO A IMPUESTO DE CONSUMO.</t>
  </si>
  <si>
    <t>Fortalecimiento del Plan de Bienestar Social, Capacitación, Estimulos e Incentivos para los funcionarios de la Gobernación
de Nariño</t>
  </si>
  <si>
    <t>Fortalecimiento de la seguridad y la salud laboral para los funcionarios de la gobernación de Nariño</t>
  </si>
  <si>
    <t>Desarrollo de acciones de fortalecimiento de los procesos del Banco de Programas y Proyectos de inversión pública en el
Departamento de Nariño</t>
  </si>
  <si>
    <t>Fortalecimiento y acompañamiento en asistencia tecnica para la gestión pública a entidades territoriales municipales en eldepartamento de Nariño</t>
  </si>
  <si>
    <t>Fortalecimiento de actividades deportivas, recreativas y de actividad fisica con el apoyo de COLDEPORTES todo el Departamento de Nariño.</t>
  </si>
  <si>
    <t xml:space="preserve">Adecuaciòn y mantenimiento de escenarios deportivos adscritos a todo el departamento de Nariño </t>
  </si>
  <si>
    <t>MEJORAMIENTO EN LA TOMA DE DECISIONES EN MATERIA DE POLÍTICAS PÚBLICAS DE SEGURIDAD Y CONVIVENCIA CIUDADANA EN EL DEPARTAMENTO DE NARIÑO</t>
  </si>
  <si>
    <t>Ampliación del nivel garantías de los derechos humanos y el derecho internacional humanitario en el Departamento de
Nariño</t>
  </si>
  <si>
    <t>Diseño e implementación de una estrategia de promoción de Nariño como destino turístico</t>
  </si>
  <si>
    <t>MANTENIMIENTO, MEJORAMIENTO Y REHABILITACION DE LA RED VIAL EN EL DEPARTAMENTO DE NARIÑO OCCIDENTE</t>
  </si>
  <si>
    <t>Fortalecimiento de capacidades de los actores del turismo en Nariño para prestación de servicios turísticos de calidad</t>
  </si>
  <si>
    <t>Desarrollo de condiciones que permitan el crecimiento sostenible de las regiones de frontera , Nariño,</t>
  </si>
  <si>
    <t>fortalecimiento del sector minero en el departamento de Nariño</t>
  </si>
  <si>
    <t>Apoyo al diseño e implementación de un esquema de pago por servicios ecosistemicos PSE, en el Departamento de Nariño</t>
  </si>
  <si>
    <t>Asistencia Humanitaria para la poblacion victima del coflicto armado en el departamento de Nariño</t>
  </si>
  <si>
    <t>Fortalecimiento a la Participación efectiva de las víctimas del conflicto armado en el Departamento Nariño.</t>
  </si>
  <si>
    <t>Apoyo a la Prevencion y Proteccion de la poblacion Victima del Conflicto armado en el Departamento Nariño.</t>
  </si>
  <si>
    <t>Implementación de medidas de reparacion para a poblacion victima del conflicto armado en el Departamento Nariño</t>
  </si>
  <si>
    <t>Fortalecimiento y Coordinacion para las victimas del conflicto armado en el nivel Departamental y Municipal Nariño</t>
  </si>
  <si>
    <t>Adquisición de Areas Estratégicas para a Conservación del Recurso Hídrico, Restauración Ecológica y Mantenimiento en el Departamento, Nariño, Occidente</t>
  </si>
  <si>
    <t>Fortalecimiento y compromiso con la memoria identidad y el patrimonio cultural del Departamento de Nariño</t>
  </si>
  <si>
    <t>Apoyo al emprendimiento Cultural para el desarrollo de artistas, gestores y cultores en el Departamento de Nariño</t>
  </si>
  <si>
    <t>Fortalecimiento Institucional para la cultura en El Departamento de Nariño - Bibliotecas</t>
  </si>
  <si>
    <t>Apoyo a la gestión cultural, artística e incluyente en el departamento de Nariño</t>
  </si>
  <si>
    <t>Fortalecimiento de las TICs para mejorar la eficiencia administrativa en la Gobernación de Nariño Pasto, Nariño, Occidente</t>
  </si>
  <si>
    <t>Apoyo a la conservación de la biodiversidad a través de campañas de sensibilización ambiental y jornadas ecopedagógicas en el Departamento de Nariño.</t>
  </si>
  <si>
    <t>Investigación para la conservación de los páramos y el servicio ecosistémico  de regulación hídrica en el departamento de Nariño</t>
  </si>
  <si>
    <t>Apoyo a la implementación de los Esquemas de Ordenamiento Territorial en el Departamento de Nariño</t>
  </si>
  <si>
    <t>Fortalecimiento de todos los eslabones de la cadena productiva de la leche en el Departamento de Nariño</t>
  </si>
  <si>
    <t>Fortalecimiento de la Secretaria de Agricultura y Medio Ambiente como estrategia para incrementar la competitividad y el desarrollo del Sector Agropecuario en el Departamento de Nariño.</t>
  </si>
  <si>
    <t>Implementación y seguimiento del plan de Aseguramiento y desarrollo institucional en aseguramiento en la prestacion de
servicios de Agua Potable y saneamiento basico en el departamento de Nariño</t>
  </si>
  <si>
    <t>Inversiones construcción y mejoramiento de Infraestructura en el Sector Agua Potable y Saneamiento Basico en el
departamento de Nariño</t>
  </si>
  <si>
    <t>Fortalecimiento y mecanismos basicos de la planificacion Ambiental en el departamento de Nariño</t>
  </si>
  <si>
    <t>Formulación del Plan de Desarrollo Departamental de Nariño, periodo 2016 - 2019</t>
  </si>
  <si>
    <t>Fortalecimiento de los procesos de control y revisión del Consejo Departamental de Planeación (CDPN), para el Departamento de Nariño</t>
  </si>
  <si>
    <t>Desarrollo regional a traves del Sistema General de Regalias SGR en el Departamento de Nariño</t>
  </si>
  <si>
    <t xml:space="preserve">APOYO AL INCREMENTO DEL NIVEL ORGANIZACIONAL PRODUCTIVOAGROINDUSTRIAL Y COMERCIAL  DE LAS CADENAS PRODUCTI VAS AGROPECUARIAS DEL DEPARTAMENTO DE NARIÑO </t>
  </si>
  <si>
    <t xml:space="preserve">Apoyo a proyectos para la conformacion desarrollo y/o fortalecimiento de microempresas rurales de pequeños productores del Departamento de Nariño </t>
  </si>
  <si>
    <t>Fortalecimiento de  capacidades de los actores locales a través de transferencias de buenas prácticas entre España y Nariño</t>
  </si>
  <si>
    <t>Fortalecimiento y promoción institucional para la competitividad, la ciencia, tecnología e innovación todo Nariño,</t>
  </si>
  <si>
    <t xml:space="preserve">Fortalecimiento de la fuerza pública y policia jusdicial para la prevención de delitos de alto impacto en el Departamento de Nariño </t>
  </si>
  <si>
    <t>Consolidación Consolidar la Estrategia Regional de Cooperación Internacional en el Departamento de Nariño Todo El
Departamento, Nariño</t>
  </si>
  <si>
    <t>Fortalecimiento y masificacion de actividades deportivas, recreativas y de actividad física en todo el departamento de Nariño.</t>
  </si>
  <si>
    <t>Fortalecimiento y compromiso con la memoria identidad y el patrimonio cultural</t>
  </si>
  <si>
    <t>Apoyo técnico en la formulación, socialización y seguimiento del Plan de Desarrollo de Pasto, en su componente de
Ciudad Región</t>
  </si>
  <si>
    <t>Atención a grupos vulnerables (Adulto Mayor - CABILDOS)</t>
  </si>
  <si>
    <t>Aguas de Tumaco - Recompas</t>
  </si>
  <si>
    <t>Centro de Salud de Guachaves ESE</t>
  </si>
  <si>
    <t>Centro de Salud San Isidro</t>
  </si>
  <si>
    <t>Centro de Salud UNIPA</t>
  </si>
  <si>
    <t>Centro de Salud De Policarpa ESE</t>
  </si>
  <si>
    <t>ESE JUAN PABLO II</t>
  </si>
  <si>
    <t>ESE HOSPITAL LORENCITA VILLEGAS DE SANTOS</t>
  </si>
  <si>
    <t>Gobernación de nariño</t>
  </si>
  <si>
    <t>Centro de Salud  Saludya E.S.E</t>
  </si>
  <si>
    <t>Alcaldia municipal</t>
  </si>
  <si>
    <t>Alcaldias de: El rosario, Cumbitara, Leiva y Policarpa</t>
  </si>
  <si>
    <t>Alcaldia de Santacruz</t>
  </si>
  <si>
    <t>Alcaldia municipal de Belen</t>
  </si>
  <si>
    <t>Municipio</t>
  </si>
  <si>
    <t>Municipio de El Tambón de Gomez</t>
  </si>
  <si>
    <t>INSTITUTO DEPARTAMENTAL DE SALUD DE NARIÑO</t>
  </si>
  <si>
    <t xml:space="preserve"> IPS DEL PUEBLO INGA DE APONTE</t>
  </si>
  <si>
    <t>HOSPITAL SAN ANDRES DE TUMACO ESE</t>
  </si>
  <si>
    <t>Centro de Salud Santiago Apostol ESE</t>
  </si>
  <si>
    <t>ESE HOSPITAL EDUARDO SANTOS DE LA UNION</t>
  </si>
  <si>
    <t>ESE HOSPITAL SAN ANDRES</t>
  </si>
  <si>
    <t xml:space="preserve"> ESE HOSPITAL LORENCITA VILLEGAS DE SANTOS</t>
  </si>
  <si>
    <t xml:space="preserve">ESE HOSPITAL LORENCITRA VILLEGAS DE SANTOS </t>
  </si>
  <si>
    <t>E.S.E. CENTRO DE SALUD MUNICIPAL NIVEL 1 LUIS ACOSTA</t>
  </si>
  <si>
    <t>Asociación IMAYA</t>
  </si>
  <si>
    <t xml:space="preserve"> HOSPITAL GUACHUCAL ESE</t>
  </si>
  <si>
    <t>Gobernaciòn de Nariño</t>
  </si>
  <si>
    <t>PASTO SALUD ESE</t>
  </si>
  <si>
    <t xml:space="preserve">Gobernacion de Nariño - Subsecretaria de Desarrollo Comunitario </t>
  </si>
  <si>
    <t>Gobernación de Nariño - Subsecretaroa de Desarrollo Comunitario</t>
  </si>
  <si>
    <t>Departamento de Nariño DAGRD</t>
  </si>
  <si>
    <t>Secretaria de Educación de Nariño</t>
  </si>
  <si>
    <t>Departamento de Nariño - DAGRD</t>
  </si>
  <si>
    <t>Secretaria de Recreacion y Deporte - Gobernacion de Nariño</t>
  </si>
  <si>
    <t>Secretaria de Recreacion y Deporte - Gobernacion de Nariños</t>
  </si>
  <si>
    <t>Secretaría de Educación de Nariño</t>
  </si>
  <si>
    <t>Secretaria  de Infraestructura y Minas</t>
  </si>
  <si>
    <t xml:space="preserve">Gobernación de Nariño </t>
  </si>
  <si>
    <t xml:space="preserve">Secretaria de Recreacion y Deporte - Gobernacion de Nariño </t>
  </si>
  <si>
    <t>SECRETARIA DE EDUCACIÓN DE NARIÑO</t>
  </si>
  <si>
    <t>SECRETARIA DE INFRAESTRUCTURA Y MINAS</t>
  </si>
  <si>
    <t xml:space="preserve">Gobernacion de Nariño </t>
  </si>
  <si>
    <t xml:space="preserve">Secretaria de Recreacion y Deporte - GObernacion de Nariño </t>
  </si>
  <si>
    <t>Secretaria de Infraestructura y Minas</t>
  </si>
  <si>
    <t>Alcaldía de Pasto</t>
  </si>
  <si>
    <t>24/06/2015</t>
  </si>
  <si>
    <t>25/06/2015</t>
  </si>
  <si>
    <t>03/07/2015</t>
  </si>
  <si>
    <t>16/07/2015</t>
  </si>
  <si>
    <t>27/07/2015</t>
  </si>
  <si>
    <t>14/08/2015</t>
  </si>
  <si>
    <t>13/08/2015</t>
  </si>
  <si>
    <t>18/08/2015</t>
  </si>
  <si>
    <t>28/08/2015</t>
  </si>
  <si>
    <t>31/08/2015</t>
  </si>
  <si>
    <t>03/09/2015</t>
  </si>
  <si>
    <t>17/09/2015</t>
  </si>
  <si>
    <t>22/09/2015</t>
  </si>
  <si>
    <t>24/09/2015</t>
  </si>
  <si>
    <t>25/09/2015</t>
  </si>
  <si>
    <t>26/09/2015</t>
  </si>
  <si>
    <t>27/09/2015</t>
  </si>
  <si>
    <t>29/09/2015</t>
  </si>
  <si>
    <t>01/10/2015</t>
  </si>
  <si>
    <t>05/10/2015</t>
  </si>
  <si>
    <t>14/10/2015</t>
  </si>
  <si>
    <t>15/10/2015</t>
  </si>
  <si>
    <t>20/10/2015</t>
  </si>
  <si>
    <t>21/10/2015</t>
  </si>
  <si>
    <t>29/10/2015</t>
  </si>
  <si>
    <t>11/11/2015</t>
  </si>
  <si>
    <t>17/11/2015</t>
  </si>
  <si>
    <t>02/12/2015</t>
  </si>
  <si>
    <t>29/12/2015</t>
  </si>
  <si>
    <t>22/12/2015</t>
  </si>
  <si>
    <t>30/12/2015</t>
  </si>
  <si>
    <t>08/01/2016</t>
  </si>
  <si>
    <t>13/01/2016</t>
  </si>
  <si>
    <t>15/01/2016</t>
  </si>
  <si>
    <t>16/01/2016</t>
  </si>
  <si>
    <t>11/02/2016</t>
  </si>
  <si>
    <t>ADQUISICIÓN DE LOTE DE TERRENO PARA LA INSTITUCIÓN EDUCATIVA MICROEMPRESARIAL DE CABUYALES DEL MUNICIPIO DE LA CRUZ, DEPARTAMENTO DE NARIÑO</t>
  </si>
  <si>
    <t>SER Nariñense</t>
  </si>
  <si>
    <t>REPOSICIÓN Y DOTACIÓN DEL HOSPITAL EL BUEN SAMARITANO, MUNICIPIO DE LA CRUZ</t>
  </si>
  <si>
    <t>DOTACION DE UNIDAD MOVIL DE ATENCION EXTRAMURAL PARA EL HOSPITAL EL BUEN SAMARITANO DE LA CRUZ</t>
  </si>
  <si>
    <t>Inclusión y oportunidades para grupos poblaciones</t>
  </si>
  <si>
    <t>Equidad entre los géneros</t>
  </si>
  <si>
    <t>REGISTRADO - ACTUALIZADO</t>
  </si>
  <si>
    <t>nariño productivo y competitivo</t>
  </si>
  <si>
    <t>Mineria sostenible y producción energetica</t>
  </si>
  <si>
    <t>Narirño unido, integrado al país y en hermandad con el Ecuador y otros pueblos del mundo</t>
  </si>
  <si>
    <t>Nariño solidario incluyente y gestor</t>
  </si>
  <si>
    <t>Prevención a la violación de los Derechos Humanos y protección a víctimas del conflicto</t>
  </si>
  <si>
    <t>Fortalecimiento del Programa de Alimentación Escolar PAE en los establecimientos educativos de los municipios no certificados del Departamento de Nariño.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</si>
</sst>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 _€_-;\-* #,##0.00\ _€_-;_-* &quot;-&quot;??\ _€_-;_-@_-"/>
    <numFmt numFmtId="165" formatCode="_(* #,##0_);_(* \(#,##0\);_(* &quot;-&quot;??_);_(@_)"/>
  </numFmts>
  <fonts count="29" x14ac:knownFonts="1">
    <font>
      <sz val="11"/>
      <color theme="1"/>
      <name val="Calibri"/>
      <family val="2"/>
      <scheme val="minor"/>
    </font>
    <font>
      <sz val="11"/>
      <color theme="1"/>
      <name val="Calibri"/>
      <family val="2"/>
      <scheme val="minor"/>
    </font>
    <font>
      <sz val="11"/>
      <name val="Cambria"/>
      <family val="1"/>
    </font>
    <font>
      <sz val="11"/>
      <name val="Calibri"/>
      <family val="2"/>
      <scheme val="minor"/>
    </font>
    <font>
      <sz val="11"/>
      <color theme="1"/>
      <name val="Cambria"/>
      <family val="1"/>
    </font>
    <font>
      <sz val="11"/>
      <color rgb="FF000000"/>
      <name val="Cambria"/>
      <family val="1"/>
    </font>
    <font>
      <b/>
      <sz val="11"/>
      <color rgb="FF000000"/>
      <name val="Cambria"/>
      <family val="1"/>
    </font>
    <font>
      <sz val="11"/>
      <color theme="1"/>
      <name val="Cambria"/>
      <family val="1"/>
      <scheme val="major"/>
    </font>
    <font>
      <b/>
      <sz val="12"/>
      <color theme="1"/>
      <name val="Cambria"/>
      <family val="1"/>
      <scheme val="major"/>
    </font>
    <font>
      <b/>
      <sz val="15"/>
      <color theme="1"/>
      <name val="Cambria"/>
      <family val="1"/>
      <scheme val="major"/>
    </font>
    <font>
      <sz val="15"/>
      <color theme="1"/>
      <name val="Calibri"/>
      <family val="2"/>
      <scheme val="minor"/>
    </font>
    <font>
      <b/>
      <sz val="13"/>
      <color theme="1"/>
      <name val="Cambria"/>
      <family val="1"/>
      <scheme val="major"/>
    </font>
    <font>
      <sz val="13"/>
      <color theme="1"/>
      <name val="Calibri"/>
      <family val="2"/>
      <scheme val="minor"/>
    </font>
    <font>
      <b/>
      <sz val="11"/>
      <color theme="1"/>
      <name val="Cambria"/>
      <family val="1"/>
      <scheme val="major"/>
    </font>
    <font>
      <b/>
      <sz val="11"/>
      <name val="Cambria"/>
      <family val="1"/>
      <scheme val="major"/>
    </font>
    <font>
      <b/>
      <sz val="11"/>
      <color rgb="FFFF0000"/>
      <name val="Cambria"/>
      <family val="1"/>
      <scheme val="major"/>
    </font>
    <font>
      <b/>
      <sz val="11"/>
      <color theme="1"/>
      <name val="Calibri"/>
      <family val="2"/>
      <scheme val="minor"/>
    </font>
    <font>
      <sz val="11"/>
      <color rgb="FFFF0000"/>
      <name val="Cambria"/>
      <family val="1"/>
    </font>
    <font>
      <sz val="9"/>
      <color indexed="81"/>
      <name val="Tahoma"/>
      <family val="2"/>
    </font>
    <font>
      <b/>
      <sz val="9"/>
      <color indexed="81"/>
      <name val="Tahoma"/>
      <family val="2"/>
    </font>
    <font>
      <sz val="10"/>
      <name val="Arial"/>
      <family val="2"/>
    </font>
    <font>
      <b/>
      <sz val="8"/>
      <color theme="1"/>
      <name val="Arial"/>
      <family val="2"/>
    </font>
    <font>
      <sz val="8"/>
      <color theme="1"/>
      <name val="Arial"/>
      <family val="2"/>
    </font>
    <font>
      <b/>
      <sz val="8"/>
      <name val="Arial"/>
      <family val="2"/>
    </font>
    <font>
      <b/>
      <sz val="8"/>
      <color rgb="FFFF0000"/>
      <name val="Arial"/>
      <family val="2"/>
    </font>
    <font>
      <sz val="8"/>
      <color rgb="FF000000"/>
      <name val="Arial"/>
      <family val="2"/>
    </font>
    <font>
      <sz val="8"/>
      <color rgb="FFFF0000"/>
      <name val="Arial"/>
      <family val="2"/>
    </font>
    <font>
      <u/>
      <sz val="9.35"/>
      <color theme="10"/>
      <name val="Calibri"/>
      <family val="2"/>
    </font>
    <font>
      <sz val="11"/>
      <color indexed="8"/>
      <name val="Calibri"/>
      <family val="2"/>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rgb="FFFFC000"/>
        <bgColor indexed="64"/>
      </patternFill>
    </fill>
    <fill>
      <patternFill patternType="solid">
        <fgColor theme="2" tint="-0.499984740745262"/>
        <bgColor indexed="64"/>
      </patternFill>
    </fill>
    <fill>
      <patternFill patternType="solid">
        <fgColor rgb="FFC00000"/>
        <bgColor indexed="64"/>
      </patternFill>
    </fill>
    <fill>
      <patternFill patternType="solid">
        <fgColor rgb="FFE6FFE6"/>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286">
    <xf numFmtId="0" fontId="0" fillId="0" borderId="0" xfId="0"/>
    <xf numFmtId="0" fontId="0" fillId="0" borderId="0" xfId="0"/>
    <xf numFmtId="0" fontId="0" fillId="0" borderId="0" xfId="0" applyBorder="1"/>
    <xf numFmtId="1" fontId="4" fillId="0" borderId="1" xfId="0" applyNumberFormat="1"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4" fillId="0" borderId="1" xfId="0" applyFont="1" applyBorder="1" applyAlignment="1">
      <alignment horizontal="center" vertical="center"/>
    </xf>
    <xf numFmtId="0" fontId="4" fillId="0" borderId="2"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 fontId="2" fillId="0" borderId="1" xfId="0" applyNumberFormat="1"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6" xfId="0" applyFont="1" applyFill="1" applyBorder="1" applyAlignment="1" applyProtection="1">
      <alignment horizontal="center" vertical="center" wrapText="1"/>
    </xf>
    <xf numFmtId="49" fontId="2" fillId="0" borderId="1" xfId="0" applyNumberFormat="1" applyFont="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1" fontId="2" fillId="2" borderId="1" xfId="0" applyNumberFormat="1"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1" fontId="4" fillId="0" borderId="0" xfId="0" applyNumberFormat="1" applyFont="1" applyFill="1" applyAlignment="1" applyProtection="1">
      <alignment vertical="center" wrapText="1"/>
    </xf>
    <xf numFmtId="0" fontId="4" fillId="0" borderId="0" xfId="0" applyFont="1" applyFill="1" applyAlignment="1" applyProtection="1">
      <alignment vertical="center" wrapText="1"/>
    </xf>
    <xf numFmtId="3" fontId="4" fillId="0" borderId="0" xfId="0" applyNumberFormat="1" applyFont="1" applyBorder="1" applyAlignment="1">
      <alignment horizontal="center" vertical="center"/>
    </xf>
    <xf numFmtId="0" fontId="4" fillId="0" borderId="0" xfId="0" applyFont="1" applyFill="1" applyBorder="1" applyAlignment="1" applyProtection="1">
      <alignment horizontal="left" vertical="center" wrapText="1"/>
    </xf>
    <xf numFmtId="0" fontId="4" fillId="0" borderId="0" xfId="0" applyFont="1" applyBorder="1" applyAlignment="1">
      <alignment horizontal="center" vertical="center"/>
    </xf>
    <xf numFmtId="0" fontId="4" fillId="0" borderId="0"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3" fontId="4" fillId="0" borderId="2" xfId="0" applyNumberFormat="1" applyFont="1" applyBorder="1" applyAlignment="1">
      <alignment horizontal="center" vertical="center"/>
    </xf>
    <xf numFmtId="3" fontId="2"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xf>
    <xf numFmtId="3" fontId="4" fillId="0" borderId="6" xfId="0" applyNumberFormat="1" applyFont="1" applyBorder="1" applyAlignment="1">
      <alignment horizontal="center" vertical="center"/>
    </xf>
    <xf numFmtId="0" fontId="2" fillId="0" borderId="6" xfId="0" applyFont="1" applyBorder="1" applyAlignment="1">
      <alignment horizontal="center" vertical="center"/>
    </xf>
    <xf numFmtId="3" fontId="2" fillId="0" borderId="6" xfId="0" applyNumberFormat="1" applyFont="1" applyBorder="1" applyAlignment="1">
      <alignment horizontal="center" vertical="center"/>
    </xf>
    <xf numFmtId="0" fontId="4"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0" fillId="0" borderId="1" xfId="0" applyFont="1" applyBorder="1" applyAlignment="1">
      <alignment vertical="center" wrapText="1"/>
    </xf>
    <xf numFmtId="0" fontId="3" fillId="2" borderId="1" xfId="0" applyFont="1" applyFill="1" applyBorder="1" applyAlignment="1">
      <alignment vertical="center" wrapText="1"/>
    </xf>
    <xf numFmtId="0" fontId="5"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8" fillId="0" borderId="0" xfId="0" applyFont="1"/>
    <xf numFmtId="0" fontId="9" fillId="0" borderId="0" xfId="0" applyFont="1"/>
    <xf numFmtId="0" fontId="10" fillId="0" borderId="0" xfId="0" applyFont="1"/>
    <xf numFmtId="0" fontId="12" fillId="0" borderId="0" xfId="0" applyFont="1"/>
    <xf numFmtId="0" fontId="13" fillId="3" borderId="1" xfId="0" applyFont="1" applyFill="1" applyBorder="1" applyAlignment="1">
      <alignment horizontal="center" vertical="center" wrapText="1"/>
    </xf>
    <xf numFmtId="165" fontId="7" fillId="0" borderId="6" xfId="1" applyNumberFormat="1" applyFont="1" applyBorder="1" applyAlignment="1">
      <alignment vertical="center" wrapText="1"/>
    </xf>
    <xf numFmtId="3" fontId="0" fillId="0" borderId="0" xfId="0" applyNumberFormat="1"/>
    <xf numFmtId="0" fontId="0" fillId="2" borderId="0" xfId="0" applyFill="1"/>
    <xf numFmtId="0" fontId="16" fillId="2" borderId="0" xfId="0" applyFont="1" applyFill="1"/>
    <xf numFmtId="0" fontId="0" fillId="2" borderId="0" xfId="0" applyFont="1" applyFill="1"/>
    <xf numFmtId="0" fontId="11" fillId="0" borderId="0" xfId="0" applyFont="1" applyAlignment="1"/>
    <xf numFmtId="3" fontId="0" fillId="0" borderId="1" xfId="0" applyNumberFormat="1" applyBorder="1" applyAlignment="1">
      <alignment vertical="center" wrapText="1"/>
    </xf>
    <xf numFmtId="14" fontId="0" fillId="0" borderId="1" xfId="0" applyNumberFormat="1" applyBorder="1" applyAlignment="1">
      <alignment vertical="center" wrapText="1"/>
    </xf>
    <xf numFmtId="3" fontId="4" fillId="0" borderId="1" xfId="0" applyNumberFormat="1" applyFont="1" applyBorder="1" applyAlignment="1">
      <alignment horizontal="center" vertical="center"/>
    </xf>
    <xf numFmtId="3" fontId="0" fillId="0" borderId="1" xfId="0" applyNumberFormat="1" applyBorder="1"/>
    <xf numFmtId="3" fontId="2" fillId="0" borderId="1" xfId="0" applyNumberFormat="1" applyFont="1" applyBorder="1" applyAlignment="1">
      <alignment horizontal="center" vertical="center"/>
    </xf>
    <xf numFmtId="165" fontId="7" fillId="0" borderId="1" xfId="1" applyNumberFormat="1" applyFont="1" applyBorder="1" applyAlignment="1">
      <alignment vertical="center" wrapText="1"/>
    </xf>
    <xf numFmtId="3" fontId="0" fillId="0" borderId="1" xfId="0" applyNumberFormat="1" applyBorder="1" applyAlignment="1">
      <alignment vertical="center"/>
    </xf>
    <xf numFmtId="3" fontId="0" fillId="0" borderId="0" xfId="0" applyNumberFormat="1" applyAlignment="1">
      <alignment vertical="center"/>
    </xf>
    <xf numFmtId="3" fontId="4" fillId="0" borderId="1" xfId="0" applyNumberFormat="1" applyFont="1" applyBorder="1" applyAlignment="1">
      <alignment vertical="center"/>
    </xf>
    <xf numFmtId="3" fontId="0" fillId="0" borderId="1" xfId="0" applyNumberFormat="1" applyBorder="1" applyAlignment="1">
      <alignment horizontal="center" vertical="center"/>
    </xf>
    <xf numFmtId="165" fontId="7" fillId="0" borderId="1" xfId="1" applyNumberFormat="1" applyFont="1" applyBorder="1" applyAlignment="1">
      <alignment horizontal="center" vertical="center" wrapText="1"/>
    </xf>
    <xf numFmtId="14" fontId="3" fillId="0" borderId="1" xfId="0" applyNumberFormat="1" applyFont="1" applyBorder="1" applyAlignment="1">
      <alignment vertical="center" wrapText="1"/>
    </xf>
    <xf numFmtId="0" fontId="16" fillId="0" borderId="1" xfId="0" applyFont="1" applyBorder="1" applyAlignment="1">
      <alignment vertical="center" wrapText="1"/>
    </xf>
    <xf numFmtId="3" fontId="4" fillId="0" borderId="8" xfId="0" applyNumberFormat="1" applyFont="1" applyFill="1" applyBorder="1" applyAlignment="1">
      <alignment horizontal="center" vertical="center"/>
    </xf>
    <xf numFmtId="0" fontId="0" fillId="0" borderId="1" xfId="0" applyBorder="1"/>
    <xf numFmtId="3" fontId="17" fillId="0" borderId="2" xfId="0" applyNumberFormat="1" applyFont="1" applyBorder="1" applyAlignment="1">
      <alignment horizontal="center" vertical="center"/>
    </xf>
    <xf numFmtId="14" fontId="3" fillId="2" borderId="1" xfId="0" applyNumberFormat="1" applyFont="1" applyFill="1" applyBorder="1" applyAlignment="1">
      <alignment vertical="center" wrapText="1"/>
    </xf>
    <xf numFmtId="3" fontId="0" fillId="0" borderId="0" xfId="0" applyNumberFormat="1" applyAlignment="1">
      <alignment vertical="center" wrapText="1"/>
    </xf>
    <xf numFmtId="14" fontId="0" fillId="2" borderId="0" xfId="0" applyNumberFormat="1" applyFill="1"/>
    <xf numFmtId="1" fontId="4" fillId="2" borderId="1" xfId="0" applyNumberFormat="1"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3" fontId="4" fillId="2" borderId="1" xfId="0" applyNumberFormat="1" applyFont="1" applyFill="1" applyBorder="1" applyAlignment="1">
      <alignment horizontal="center" vertical="center"/>
    </xf>
    <xf numFmtId="0" fontId="0" fillId="2" borderId="1" xfId="0" applyFill="1" applyBorder="1" applyAlignment="1">
      <alignment vertical="center" wrapText="1"/>
    </xf>
    <xf numFmtId="165" fontId="7" fillId="2" borderId="1" xfId="1" applyNumberFormat="1" applyFont="1" applyFill="1" applyBorder="1" applyAlignment="1">
      <alignment vertical="center" wrapText="1"/>
    </xf>
    <xf numFmtId="49" fontId="4" fillId="2" borderId="1" xfId="0" applyNumberFormat="1" applyFont="1" applyFill="1" applyBorder="1" applyAlignment="1">
      <alignment horizontal="center" vertical="center" wrapText="1"/>
    </xf>
    <xf numFmtId="14" fontId="0" fillId="2" borderId="1" xfId="0" applyNumberFormat="1" applyFill="1" applyBorder="1" applyAlignment="1">
      <alignment vertical="center" wrapText="1"/>
    </xf>
    <xf numFmtId="3" fontId="0" fillId="2" borderId="1" xfId="0" applyNumberFormat="1" applyFill="1" applyBorder="1" applyAlignment="1">
      <alignment vertical="center" wrapText="1"/>
    </xf>
    <xf numFmtId="0" fontId="4" fillId="2" borderId="1" xfId="0" applyFont="1" applyFill="1" applyBorder="1" applyAlignment="1">
      <alignment horizontal="center" vertical="center"/>
    </xf>
    <xf numFmtId="14" fontId="0" fillId="2" borderId="1" xfId="0" applyNumberFormat="1" applyFill="1" applyBorder="1"/>
    <xf numFmtId="165" fontId="7" fillId="2" borderId="1" xfId="1" applyNumberFormat="1" applyFont="1" applyFill="1" applyBorder="1" applyAlignment="1">
      <alignment horizontal="center" vertical="center" wrapText="1"/>
    </xf>
    <xf numFmtId="165" fontId="7" fillId="2" borderId="6" xfId="1" applyNumberFormat="1" applyFont="1" applyFill="1" applyBorder="1" applyAlignment="1">
      <alignment vertical="center" wrapText="1"/>
    </xf>
    <xf numFmtId="0" fontId="4" fillId="2" borderId="6" xfId="0" applyFont="1" applyFill="1" applyBorder="1" applyAlignment="1">
      <alignment horizontal="center" vertical="center"/>
    </xf>
    <xf numFmtId="0" fontId="4" fillId="2" borderId="6" xfId="0" applyFont="1" applyFill="1" applyBorder="1" applyAlignment="1" applyProtection="1">
      <alignment horizontal="center" vertical="center" wrapText="1"/>
    </xf>
    <xf numFmtId="49" fontId="4" fillId="2" borderId="2"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3" fontId="0" fillId="2" borderId="1" xfId="0" applyNumberFormat="1" applyFill="1" applyBorder="1" applyAlignment="1">
      <alignment horizontal="center" vertical="center"/>
    </xf>
    <xf numFmtId="0" fontId="5" fillId="2" borderId="0" xfId="0" applyFont="1" applyFill="1" applyAlignment="1">
      <alignment vertical="center" wrapText="1"/>
    </xf>
    <xf numFmtId="3" fontId="4" fillId="2" borderId="6"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1" xfId="0" applyFont="1" applyFill="1" applyBorder="1" applyAlignment="1">
      <alignment vertical="center" wrapText="1"/>
    </xf>
    <xf numFmtId="165" fontId="0" fillId="2" borderId="1" xfId="0" applyNumberFormat="1" applyFill="1" applyBorder="1" applyAlignment="1">
      <alignment vertical="center" wrapText="1"/>
    </xf>
    <xf numFmtId="3" fontId="0" fillId="2" borderId="1" xfId="0" applyNumberFormat="1" applyFill="1" applyBorder="1" applyAlignment="1">
      <alignment vertical="center"/>
    </xf>
    <xf numFmtId="3" fontId="0" fillId="2" borderId="1" xfId="0" applyNumberFormat="1" applyFill="1" applyBorder="1"/>
    <xf numFmtId="0" fontId="4" fillId="2" borderId="0" xfId="0" applyFont="1" applyFill="1" applyAlignment="1">
      <alignment horizontal="center" vertical="center" wrapText="1"/>
    </xf>
    <xf numFmtId="0" fontId="0" fillId="2" borderId="1" xfId="0" applyFill="1" applyBorder="1" applyAlignment="1">
      <alignment horizontal="center" vertical="center"/>
    </xf>
    <xf numFmtId="3" fontId="4"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5" xfId="0" applyFont="1" applyFill="1" applyBorder="1" applyAlignment="1" applyProtection="1">
      <alignment horizontal="left" vertical="center" wrapText="1"/>
    </xf>
    <xf numFmtId="0" fontId="0" fillId="2" borderId="5" xfId="0" applyFill="1" applyBorder="1" applyAlignment="1">
      <alignment vertical="center" wrapText="1"/>
    </xf>
    <xf numFmtId="1" fontId="4" fillId="2" borderId="1" xfId="0" applyNumberFormat="1" applyFont="1" applyFill="1" applyBorder="1" applyAlignment="1" applyProtection="1">
      <alignment horizontal="center" vertical="center" wrapText="1"/>
    </xf>
    <xf numFmtId="3" fontId="4" fillId="2" borderId="6"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0" fillId="2" borderId="1" xfId="0" applyFill="1" applyBorder="1"/>
    <xf numFmtId="3" fontId="0" fillId="2" borderId="1" xfId="0" applyNumberFormat="1" applyFill="1" applyBorder="1" applyAlignment="1">
      <alignment horizontal="center" vertical="center" wrapText="1"/>
    </xf>
    <xf numFmtId="3" fontId="0" fillId="2" borderId="0" xfId="0" applyNumberFormat="1" applyFill="1"/>
    <xf numFmtId="0" fontId="4" fillId="2" borderId="4" xfId="0" applyFont="1" applyFill="1" applyBorder="1" applyAlignment="1" applyProtection="1">
      <alignment horizontal="center" vertical="center" wrapText="1"/>
    </xf>
    <xf numFmtId="3" fontId="4" fillId="2" borderId="7" xfId="0" applyNumberFormat="1" applyFont="1" applyFill="1" applyBorder="1" applyAlignment="1">
      <alignment horizontal="center" vertical="center"/>
    </xf>
    <xf numFmtId="0" fontId="0" fillId="2" borderId="1" xfId="0" applyFont="1" applyFill="1" applyBorder="1" applyAlignment="1">
      <alignment vertical="center" wrapText="1"/>
    </xf>
    <xf numFmtId="14" fontId="0" fillId="2" borderId="1" xfId="0" applyNumberFormat="1" applyFont="1" applyFill="1" applyBorder="1" applyAlignment="1">
      <alignment vertical="center" wrapText="1"/>
    </xf>
    <xf numFmtId="15" fontId="0" fillId="2" borderId="1" xfId="0" applyNumberFormat="1" applyFill="1" applyBorder="1" applyAlignment="1">
      <alignment vertical="center" wrapText="1"/>
    </xf>
    <xf numFmtId="0" fontId="0" fillId="2" borderId="1" xfId="0" applyFont="1" applyFill="1" applyBorder="1"/>
    <xf numFmtId="1" fontId="2" fillId="4" borderId="1" xfId="0" applyNumberFormat="1" applyFont="1" applyFill="1" applyBorder="1" applyAlignment="1" applyProtection="1">
      <alignment horizontal="left" vertical="center" wrapText="1"/>
    </xf>
    <xf numFmtId="0" fontId="2" fillId="4" borderId="1"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1" fontId="4" fillId="4" borderId="1" xfId="0" applyNumberFormat="1" applyFont="1" applyFill="1" applyBorder="1" applyAlignment="1" applyProtection="1">
      <alignment horizontal="left" vertical="center" wrapText="1"/>
    </xf>
    <xf numFmtId="3" fontId="4" fillId="2" borderId="9" xfId="0" applyNumberFormat="1" applyFont="1" applyFill="1" applyBorder="1" applyAlignment="1">
      <alignment horizontal="center" vertical="center"/>
    </xf>
    <xf numFmtId="0" fontId="0" fillId="2" borderId="6" xfId="0" applyFont="1" applyFill="1" applyBorder="1" applyAlignment="1">
      <alignment vertical="center" wrapText="1"/>
    </xf>
    <xf numFmtId="165" fontId="7" fillId="2" borderId="9" xfId="1" applyNumberFormat="1" applyFont="1" applyFill="1" applyBorder="1" applyAlignment="1">
      <alignment vertical="center" wrapText="1"/>
    </xf>
    <xf numFmtId="0" fontId="0" fillId="2" borderId="2" xfId="0" applyFont="1" applyFill="1" applyBorder="1" applyAlignment="1">
      <alignment vertical="center" wrapText="1"/>
    </xf>
    <xf numFmtId="3" fontId="0" fillId="2" borderId="6" xfId="0" applyNumberFormat="1" applyFill="1" applyBorder="1"/>
    <xf numFmtId="1" fontId="4" fillId="5" borderId="1" xfId="0" applyNumberFormat="1" applyFont="1" applyFill="1" applyBorder="1" applyAlignment="1" applyProtection="1">
      <alignment horizontal="left" vertical="center" wrapText="1"/>
    </xf>
    <xf numFmtId="0" fontId="0" fillId="2" borderId="6" xfId="0" applyFill="1" applyBorder="1" applyAlignment="1">
      <alignment vertical="center" wrapText="1"/>
    </xf>
    <xf numFmtId="3" fontId="4" fillId="2" borderId="0" xfId="0" applyNumberFormat="1" applyFont="1" applyFill="1" applyBorder="1" applyAlignment="1">
      <alignment horizontal="center" vertical="center"/>
    </xf>
    <xf numFmtId="0" fontId="4" fillId="2" borderId="7" xfId="0" applyFont="1" applyFill="1" applyBorder="1" applyAlignment="1">
      <alignment horizontal="center" vertical="center"/>
    </xf>
    <xf numFmtId="3" fontId="0" fillId="2" borderId="2" xfId="0" applyNumberFormat="1" applyFill="1" applyBorder="1" applyAlignment="1">
      <alignment horizontal="center" vertical="center"/>
    </xf>
    <xf numFmtId="3" fontId="0" fillId="2" borderId="2" xfId="0" applyNumberFormat="1" applyFill="1" applyBorder="1" applyAlignment="1">
      <alignment vertical="center"/>
    </xf>
    <xf numFmtId="165" fontId="7" fillId="2" borderId="0" xfId="1" applyNumberFormat="1" applyFont="1" applyFill="1" applyBorder="1" applyAlignment="1">
      <alignment vertical="center" wrapText="1"/>
    </xf>
    <xf numFmtId="3" fontId="0" fillId="2" borderId="6" xfId="0" applyNumberFormat="1" applyFill="1" applyBorder="1" applyAlignment="1">
      <alignment vertical="center" wrapText="1"/>
    </xf>
    <xf numFmtId="0" fontId="0" fillId="0" borderId="2" xfId="0" applyBorder="1" applyAlignment="1">
      <alignment vertical="center" wrapText="1"/>
    </xf>
    <xf numFmtId="3" fontId="2" fillId="0" borderId="0" xfId="0" applyNumberFormat="1" applyFont="1" applyBorder="1" applyAlignment="1">
      <alignment horizontal="center" vertical="center"/>
    </xf>
    <xf numFmtId="0" fontId="4" fillId="6" borderId="1" xfId="0" applyFont="1" applyFill="1" applyBorder="1" applyAlignment="1" applyProtection="1">
      <alignment horizontal="left" vertical="center" wrapText="1"/>
    </xf>
    <xf numFmtId="3" fontId="0" fillId="0" borderId="2" xfId="0" applyNumberFormat="1" applyBorder="1" applyAlignment="1">
      <alignment vertical="center" wrapText="1"/>
    </xf>
    <xf numFmtId="1" fontId="4" fillId="7" borderId="1" xfId="0" applyNumberFormat="1" applyFont="1" applyFill="1" applyBorder="1" applyAlignment="1" applyProtection="1">
      <alignment horizontal="left" vertical="center" wrapText="1"/>
    </xf>
    <xf numFmtId="0" fontId="0" fillId="0" borderId="0" xfId="0" applyAlignment="1">
      <alignment wrapText="1"/>
    </xf>
    <xf numFmtId="1" fontId="4" fillId="8" borderId="1" xfId="0" applyNumberFormat="1" applyFont="1" applyFill="1" applyBorder="1" applyAlignment="1" applyProtection="1">
      <alignment horizontal="left" vertical="center" wrapText="1"/>
    </xf>
    <xf numFmtId="0" fontId="4" fillId="8" borderId="1" xfId="0" applyFont="1" applyFill="1" applyBorder="1" applyAlignment="1" applyProtection="1">
      <alignment horizontal="left" vertical="center" wrapText="1"/>
    </xf>
    <xf numFmtId="0" fontId="4" fillId="8" borderId="1" xfId="0" applyFont="1" applyFill="1" applyBorder="1" applyAlignment="1" applyProtection="1">
      <alignment horizontal="center" vertical="center" wrapText="1"/>
    </xf>
    <xf numFmtId="3" fontId="4" fillId="8" borderId="2" xfId="0" applyNumberFormat="1" applyFont="1" applyFill="1" applyBorder="1" applyAlignment="1">
      <alignment horizontal="center" vertical="center"/>
    </xf>
    <xf numFmtId="0" fontId="0" fillId="8" borderId="1" xfId="0" applyFill="1" applyBorder="1" applyAlignment="1">
      <alignment vertical="center" wrapText="1"/>
    </xf>
    <xf numFmtId="165" fontId="7" fillId="8" borderId="6" xfId="1" applyNumberFormat="1" applyFont="1" applyFill="1" applyBorder="1" applyAlignment="1">
      <alignment vertical="center" wrapText="1"/>
    </xf>
    <xf numFmtId="0" fontId="4" fillId="8" borderId="6" xfId="0" applyFont="1" applyFill="1" applyBorder="1" applyAlignment="1">
      <alignment horizontal="center" vertical="center"/>
    </xf>
    <xf numFmtId="0" fontId="4" fillId="8" borderId="6" xfId="0" applyFont="1" applyFill="1" applyBorder="1" applyAlignment="1" applyProtection="1">
      <alignment horizontal="center" vertical="center" wrapText="1"/>
    </xf>
    <xf numFmtId="49" fontId="4" fillId="8" borderId="1" xfId="0" applyNumberFormat="1" applyFont="1" applyFill="1" applyBorder="1" applyAlignment="1" applyProtection="1">
      <alignment horizontal="center" vertical="center" wrapText="1"/>
    </xf>
    <xf numFmtId="49" fontId="4" fillId="8" borderId="2" xfId="0" applyNumberFormat="1" applyFont="1" applyFill="1" applyBorder="1" applyAlignment="1" applyProtection="1">
      <alignment horizontal="center" vertical="center" wrapText="1"/>
    </xf>
    <xf numFmtId="14" fontId="0" fillId="8" borderId="1" xfId="0" applyNumberFormat="1" applyFill="1" applyBorder="1" applyAlignment="1">
      <alignment vertical="center" wrapText="1"/>
    </xf>
    <xf numFmtId="1" fontId="2" fillId="7" borderId="1" xfId="0" applyNumberFormat="1" applyFont="1" applyFill="1" applyBorder="1" applyAlignment="1" applyProtection="1">
      <alignment horizontal="left" vertical="center" wrapText="1"/>
    </xf>
    <xf numFmtId="1" fontId="4" fillId="6" borderId="1" xfId="0" applyNumberFormat="1" applyFont="1" applyFill="1" applyBorder="1" applyAlignment="1" applyProtection="1">
      <alignment horizontal="left" vertical="center" wrapText="1"/>
    </xf>
    <xf numFmtId="0" fontId="4" fillId="5" borderId="1" xfId="0" applyFont="1" applyFill="1" applyBorder="1" applyAlignment="1" applyProtection="1">
      <alignment horizontal="left" vertical="center" wrapText="1"/>
    </xf>
    <xf numFmtId="0" fontId="0" fillId="0" borderId="0" xfId="0" applyAlignment="1">
      <alignment horizontal="right"/>
    </xf>
    <xf numFmtId="0" fontId="10" fillId="0" borderId="0" xfId="0" applyFont="1" applyAlignment="1">
      <alignment horizontal="right"/>
    </xf>
    <xf numFmtId="3" fontId="0" fillId="0" borderId="0" xfId="0" applyNumberFormat="1" applyAlignment="1">
      <alignment horizontal="right"/>
    </xf>
    <xf numFmtId="0" fontId="12" fillId="0" borderId="0" xfId="0" applyFont="1" applyAlignment="1">
      <alignment horizontal="right"/>
    </xf>
    <xf numFmtId="0" fontId="1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3" fontId="0" fillId="0" borderId="0" xfId="0" applyNumberFormat="1" applyAlignment="1">
      <alignment horizontal="right" wrapText="1"/>
    </xf>
    <xf numFmtId="0" fontId="0" fillId="0" borderId="1" xfId="0" applyBorder="1" applyAlignment="1">
      <alignment horizontal="center" vertical="center"/>
    </xf>
    <xf numFmtId="0" fontId="11" fillId="0" borderId="0" xfId="0" applyFont="1" applyAlignment="1">
      <alignment horizontal="center"/>
    </xf>
    <xf numFmtId="0" fontId="13" fillId="3" borderId="1" xfId="0" applyFont="1" applyFill="1" applyBorder="1" applyAlignment="1">
      <alignment horizontal="center" vertical="center" wrapText="1"/>
    </xf>
    <xf numFmtId="1" fontId="0" fillId="2" borderId="3" xfId="0" applyNumberFormat="1" applyFill="1" applyBorder="1" applyAlignment="1">
      <alignment horizontal="center" vertical="center" wrapText="1"/>
    </xf>
    <xf numFmtId="1" fontId="0" fillId="2" borderId="1" xfId="0" applyNumberFormat="1" applyFill="1" applyBorder="1" applyAlignment="1">
      <alignment horizontal="center" vertical="center" wrapText="1"/>
    </xf>
    <xf numFmtId="1" fontId="0" fillId="2" borderId="4" xfId="0" applyNumberFormat="1" applyFill="1" applyBorder="1" applyAlignment="1">
      <alignment horizontal="center" vertical="center" wrapText="1"/>
    </xf>
    <xf numFmtId="0" fontId="0" fillId="2" borderId="3" xfId="0" applyFill="1" applyBorder="1" applyAlignment="1">
      <alignment horizontal="left" vertical="center" wrapText="1"/>
    </xf>
    <xf numFmtId="0" fontId="0" fillId="2" borderId="1" xfId="0" applyFill="1" applyBorder="1" applyAlignment="1">
      <alignment horizontal="left" vertical="center" wrapText="1"/>
    </xf>
    <xf numFmtId="0" fontId="0" fillId="2" borderId="4" xfId="0" applyFill="1" applyBorder="1" applyAlignment="1">
      <alignment horizontal="left" vertical="center" wrapText="1"/>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165" fontId="20" fillId="2" borderId="3" xfId="1" applyNumberFormat="1" applyFont="1" applyFill="1" applyBorder="1" applyAlignment="1">
      <alignment vertical="center"/>
    </xf>
    <xf numFmtId="165" fontId="20" fillId="2" borderId="1" xfId="1" applyNumberFormat="1" applyFont="1" applyFill="1" applyBorder="1" applyAlignment="1">
      <alignment vertical="center"/>
    </xf>
    <xf numFmtId="165" fontId="20" fillId="2" borderId="4" xfId="1" applyNumberFormat="1" applyFont="1" applyFill="1" applyBorder="1" applyAlignment="1">
      <alignment vertical="center"/>
    </xf>
    <xf numFmtId="3" fontId="4" fillId="0" borderId="1" xfId="0" applyNumberFormat="1" applyFont="1" applyBorder="1" applyAlignment="1">
      <alignment horizontal="right" vertical="center"/>
    </xf>
    <xf numFmtId="0" fontId="0" fillId="0" borderId="1" xfId="0" applyBorder="1" applyAlignment="1">
      <alignment horizontal="right"/>
    </xf>
    <xf numFmtId="0" fontId="6" fillId="0" borderId="1" xfId="0" applyFont="1" applyBorder="1" applyAlignment="1">
      <alignment horizontal="center" vertical="center" wrapText="1"/>
    </xf>
    <xf numFmtId="165" fontId="0" fillId="0" borderId="1" xfId="0" applyNumberFormat="1" applyBorder="1" applyAlignment="1">
      <alignment horizontal="right"/>
    </xf>
    <xf numFmtId="165" fontId="0" fillId="0" borderId="1" xfId="0" applyNumberFormat="1" applyBorder="1"/>
    <xf numFmtId="165" fontId="0" fillId="0" borderId="1" xfId="0" applyNumberFormat="1" applyBorder="1" applyAlignment="1">
      <alignment vertical="center"/>
    </xf>
    <xf numFmtId="0" fontId="0" fillId="0" borderId="1" xfId="0" applyBorder="1" applyAlignment="1">
      <alignment horizontal="center" vertical="center" wrapText="1"/>
    </xf>
    <xf numFmtId="0" fontId="21" fillId="0" borderId="0" xfId="0" applyFont="1" applyAlignment="1"/>
    <xf numFmtId="0" fontId="21" fillId="0" borderId="0" xfId="0" applyFont="1" applyAlignment="1">
      <alignment horizontal="center" vertical="center"/>
    </xf>
    <xf numFmtId="0" fontId="22" fillId="0" borderId="0" xfId="0" applyFont="1" applyAlignment="1">
      <alignment horizontal="right"/>
    </xf>
    <xf numFmtId="0" fontId="22" fillId="0" borderId="0" xfId="0" applyFont="1"/>
    <xf numFmtId="0" fontId="22" fillId="2" borderId="0" xfId="0" applyFont="1" applyFill="1"/>
    <xf numFmtId="0" fontId="21" fillId="0" borderId="0" xfId="0" applyFont="1" applyAlignment="1">
      <alignment horizontal="center"/>
    </xf>
    <xf numFmtId="3" fontId="22" fillId="0" borderId="0" xfId="0" applyNumberFormat="1" applyFont="1" applyAlignment="1">
      <alignment horizontal="right"/>
    </xf>
    <xf numFmtId="0" fontId="21" fillId="0" borderId="0" xfId="0" applyFont="1"/>
    <xf numFmtId="0" fontId="22" fillId="0" borderId="0" xfId="0" applyFont="1" applyAlignment="1">
      <alignment horizontal="center" vertical="center"/>
    </xf>
    <xf numFmtId="3" fontId="22" fillId="0" borderId="0" xfId="0" applyNumberFormat="1" applyFont="1" applyAlignment="1">
      <alignment horizontal="right" wrapText="1"/>
    </xf>
    <xf numFmtId="0" fontId="22" fillId="0" borderId="0" xfId="0" applyFont="1" applyAlignment="1">
      <alignment wrapText="1"/>
    </xf>
    <xf numFmtId="3" fontId="22" fillId="0" borderId="0" xfId="0" applyNumberFormat="1" applyFont="1"/>
    <xf numFmtId="0" fontId="21" fillId="3" borderId="1" xfId="0" applyFont="1" applyFill="1" applyBorder="1" applyAlignment="1">
      <alignment horizontal="center" vertical="center" wrapText="1"/>
    </xf>
    <xf numFmtId="1" fontId="22" fillId="2" borderId="1" xfId="0" applyNumberFormat="1" applyFont="1" applyFill="1" applyBorder="1" applyAlignment="1" applyProtection="1">
      <alignment horizontal="center" vertical="center" wrapText="1"/>
    </xf>
    <xf numFmtId="0" fontId="22" fillId="2" borderId="1" xfId="0" applyFont="1" applyFill="1" applyBorder="1" applyAlignment="1" applyProtection="1">
      <alignment horizontal="justify" vertical="top" wrapText="1"/>
    </xf>
    <xf numFmtId="0" fontId="22" fillId="2" borderId="1" xfId="0" applyFont="1" applyFill="1" applyBorder="1" applyAlignment="1" applyProtection="1">
      <alignment horizontal="center" vertical="center" wrapText="1"/>
    </xf>
    <xf numFmtId="3" fontId="22" fillId="2" borderId="1" xfId="0" applyNumberFormat="1" applyFont="1" applyFill="1" applyBorder="1" applyAlignment="1">
      <alignment horizontal="right" vertical="center"/>
    </xf>
    <xf numFmtId="165" fontId="22" fillId="2" borderId="1" xfId="1"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0" fontId="21" fillId="2" borderId="0" xfId="0" applyFont="1" applyFill="1"/>
    <xf numFmtId="165" fontId="22" fillId="2" borderId="1" xfId="1" applyNumberFormat="1" applyFont="1" applyFill="1" applyBorder="1" applyAlignment="1">
      <alignment horizontal="right" vertical="center" wrapText="1"/>
    </xf>
    <xf numFmtId="3" fontId="22" fillId="2" borderId="1"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1" fontId="22" fillId="0" borderId="1" xfId="0" applyNumberFormat="1" applyFont="1" applyFill="1" applyBorder="1" applyAlignment="1" applyProtection="1">
      <alignment horizontal="center" vertical="center" wrapText="1"/>
    </xf>
    <xf numFmtId="0" fontId="22" fillId="2" borderId="0" xfId="0" applyFont="1" applyFill="1" applyAlignment="1">
      <alignment vertical="center"/>
    </xf>
    <xf numFmtId="1" fontId="22" fillId="2" borderId="1" xfId="0" applyNumberFormat="1" applyFont="1" applyFill="1" applyBorder="1" applyAlignment="1" applyProtection="1">
      <alignment horizontal="left" vertical="center" wrapText="1"/>
    </xf>
    <xf numFmtId="3" fontId="22" fillId="2" borderId="2" xfId="0" applyNumberFormat="1" applyFont="1" applyFill="1" applyBorder="1" applyAlignment="1">
      <alignment horizontal="right" vertical="center"/>
    </xf>
    <xf numFmtId="165" fontId="22" fillId="2" borderId="1" xfId="1" applyNumberFormat="1" applyFont="1" applyFill="1" applyBorder="1" applyAlignment="1">
      <alignment vertical="center" wrapText="1"/>
    </xf>
    <xf numFmtId="1" fontId="26" fillId="2" borderId="1" xfId="0" applyNumberFormat="1" applyFont="1" applyFill="1" applyBorder="1" applyAlignment="1" applyProtection="1">
      <alignment horizontal="center" vertical="center" wrapText="1"/>
    </xf>
    <xf numFmtId="0" fontId="22" fillId="0" borderId="1" xfId="0" applyFont="1" applyBorder="1" applyAlignment="1">
      <alignment horizontal="center" vertical="center"/>
    </xf>
    <xf numFmtId="1" fontId="22" fillId="2" borderId="4" xfId="0" applyNumberFormat="1" applyFont="1" applyFill="1" applyBorder="1" applyAlignment="1" applyProtection="1">
      <alignment horizontal="center" vertical="center" wrapText="1"/>
    </xf>
    <xf numFmtId="0" fontId="22" fillId="2" borderId="4" xfId="0" applyFont="1" applyFill="1" applyBorder="1" applyAlignment="1" applyProtection="1">
      <alignment horizontal="center" vertical="center" wrapText="1"/>
    </xf>
    <xf numFmtId="165" fontId="22" fillId="2" borderId="4" xfId="1" applyNumberFormat="1" applyFont="1" applyFill="1" applyBorder="1" applyAlignment="1">
      <alignment horizontal="center" vertical="center" wrapText="1"/>
    </xf>
    <xf numFmtId="14" fontId="22" fillId="2" borderId="4" xfId="0" applyNumberFormat="1" applyFont="1" applyFill="1" applyBorder="1" applyAlignment="1">
      <alignment horizontal="center" vertical="center" wrapText="1"/>
    </xf>
    <xf numFmtId="0" fontId="22" fillId="2" borderId="0" xfId="0" applyFont="1" applyFill="1" applyBorder="1" applyAlignment="1">
      <alignment vertical="center"/>
    </xf>
    <xf numFmtId="1" fontId="22" fillId="2" borderId="3" xfId="0" applyNumberFormat="1"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wrapText="1"/>
    </xf>
    <xf numFmtId="165" fontId="22" fillId="2" borderId="3" xfId="1" applyNumberFormat="1" applyFont="1" applyFill="1" applyBorder="1" applyAlignment="1">
      <alignment horizontal="center" vertical="center" wrapText="1"/>
    </xf>
    <xf numFmtId="0" fontId="22" fillId="2" borderId="3" xfId="0" applyFont="1" applyFill="1" applyBorder="1" applyAlignment="1">
      <alignment horizontal="center" vertical="center" wrapText="1"/>
    </xf>
    <xf numFmtId="14" fontId="22" fillId="2" borderId="3" xfId="0" applyNumberFormat="1" applyFont="1" applyFill="1" applyBorder="1" applyAlignment="1">
      <alignment horizontal="center" vertical="center" wrapText="1"/>
    </xf>
    <xf numFmtId="0" fontId="22" fillId="0" borderId="4" xfId="0" applyFont="1" applyBorder="1" applyAlignment="1">
      <alignment horizontal="center" vertical="center"/>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xf>
    <xf numFmtId="3" fontId="22" fillId="0" borderId="1" xfId="0" applyNumberFormat="1" applyFont="1" applyBorder="1" applyAlignment="1">
      <alignment horizontal="center" vertical="center"/>
    </xf>
    <xf numFmtId="0" fontId="21" fillId="0" borderId="1" xfId="0" applyFont="1" applyBorder="1" applyAlignment="1">
      <alignment horizontal="center" vertical="center"/>
    </xf>
    <xf numFmtId="0" fontId="27" fillId="2" borderId="0" xfId="3" applyFill="1" applyAlignment="1" applyProtection="1"/>
    <xf numFmtId="0" fontId="22" fillId="2" borderId="1" xfId="0" applyFont="1" applyFill="1" applyBorder="1" applyAlignment="1" applyProtection="1">
      <alignment vertical="center" wrapText="1"/>
    </xf>
    <xf numFmtId="0" fontId="0" fillId="10" borderId="0" xfId="0" applyFill="1" applyAlignment="1" applyProtection="1">
      <alignment horizontal="center" vertical="center" wrapText="1"/>
    </xf>
    <xf numFmtId="0" fontId="0" fillId="11" borderId="0" xfId="0" applyFill="1" applyAlignment="1" applyProtection="1">
      <alignment horizontal="center" vertical="center" wrapText="1"/>
    </xf>
    <xf numFmtId="0" fontId="0" fillId="12" borderId="0" xfId="0" applyFill="1" applyAlignment="1" applyProtection="1">
      <alignment horizontal="left" vertical="top" wrapText="1"/>
    </xf>
    <xf numFmtId="0" fontId="0" fillId="5" borderId="0" xfId="0" applyFill="1" applyAlignment="1" applyProtection="1">
      <alignment horizontal="left" vertical="top" wrapText="1"/>
    </xf>
    <xf numFmtId="0" fontId="0" fillId="4" borderId="0" xfId="0" applyFill="1" applyAlignment="1" applyProtection="1">
      <alignment horizontal="left" vertical="top" wrapText="1"/>
    </xf>
    <xf numFmtId="0" fontId="22" fillId="12" borderId="0" xfId="0" applyFont="1" applyFill="1" applyAlignment="1">
      <alignment horizontal="center" vertical="center"/>
    </xf>
    <xf numFmtId="3" fontId="22" fillId="0" borderId="1" xfId="0" applyNumberFormat="1" applyFont="1" applyBorder="1" applyAlignment="1">
      <alignment horizontal="right" vertical="center"/>
    </xf>
    <xf numFmtId="0" fontId="22" fillId="0" borderId="1" xfId="0" applyFont="1" applyBorder="1" applyAlignment="1">
      <alignment horizontal="right"/>
    </xf>
    <xf numFmtId="0" fontId="22" fillId="0" borderId="1" xfId="0" applyFont="1" applyBorder="1"/>
    <xf numFmtId="3" fontId="22" fillId="0" borderId="1" xfId="0" applyNumberFormat="1" applyFont="1" applyBorder="1"/>
    <xf numFmtId="165" fontId="22" fillId="0" borderId="1" xfId="0" applyNumberFormat="1" applyFont="1" applyBorder="1" applyAlignment="1">
      <alignment horizontal="right"/>
    </xf>
    <xf numFmtId="165" fontId="22" fillId="0" borderId="1" xfId="0" applyNumberFormat="1" applyFont="1" applyBorder="1"/>
    <xf numFmtId="0" fontId="0" fillId="0" borderId="1" xfId="0" applyFill="1" applyBorder="1" applyAlignment="1" applyProtection="1">
      <alignment horizontal="left" vertical="top" wrapText="1"/>
    </xf>
    <xf numFmtId="0" fontId="22" fillId="2" borderId="6" xfId="0" applyFont="1" applyFill="1" applyBorder="1" applyAlignment="1" applyProtection="1">
      <alignment horizontal="center" vertical="center" wrapText="1"/>
    </xf>
    <xf numFmtId="0" fontId="28" fillId="0" borderId="1" xfId="0" applyFont="1" applyFill="1" applyBorder="1" applyAlignment="1" applyProtection="1">
      <alignment horizontal="left" vertical="top" wrapText="1"/>
    </xf>
    <xf numFmtId="165" fontId="22" fillId="0" borderId="1" xfId="1" applyNumberFormat="1" applyFont="1" applyBorder="1" applyAlignment="1">
      <alignment horizontal="center" vertical="center"/>
    </xf>
    <xf numFmtId="1" fontId="0" fillId="4" borderId="1" xfId="0" applyNumberFormat="1" applyFill="1" applyBorder="1" applyAlignment="1" applyProtection="1">
      <alignment horizontal="left" vertical="top"/>
    </xf>
    <xf numFmtId="0" fontId="0" fillId="0" borderId="1" xfId="0" applyFill="1" applyBorder="1" applyAlignment="1" applyProtection="1">
      <alignment horizontal="justify" vertical="top" wrapText="1"/>
    </xf>
    <xf numFmtId="0" fontId="0" fillId="6" borderId="1" xfId="0" applyFill="1" applyBorder="1" applyAlignment="1" applyProtection="1">
      <alignment horizontal="justify" vertical="top" wrapText="1"/>
    </xf>
    <xf numFmtId="0" fontId="11" fillId="0" borderId="0" xfId="0" applyFont="1" applyAlignment="1">
      <alignment horizontal="center"/>
    </xf>
    <xf numFmtId="0" fontId="13" fillId="3" borderId="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21" fillId="0" borderId="0" xfId="0" applyFont="1" applyAlignment="1">
      <alignment horizontal="center"/>
    </xf>
    <xf numFmtId="0" fontId="21" fillId="3" borderId="4"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1" fillId="3" borderId="4"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6" fillId="9" borderId="0" xfId="0" applyFont="1" applyFill="1" applyAlignment="1">
      <alignment vertical="center" wrapText="1"/>
    </xf>
    <xf numFmtId="0" fontId="0" fillId="9" borderId="0" xfId="0" applyFill="1" applyAlignment="1">
      <alignment vertical="center" wrapText="1"/>
    </xf>
  </cellXfs>
  <cellStyles count="4">
    <cellStyle name="Hipervínculo" xfId="3" builtinId="8"/>
    <cellStyle name="Millares" xfId="1" builtinId="3"/>
    <cellStyle name="Millares 2" xfId="2"/>
    <cellStyle name="Normal" xfId="0" builtinId="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813"/>
  <sheetViews>
    <sheetView view="pageBreakPreview" zoomScale="70" zoomScaleNormal="96" zoomScaleSheetLayoutView="70" workbookViewId="0">
      <pane xSplit="2" ySplit="8" topLeftCell="C781" activePane="bottomRight" state="frozen"/>
      <selection pane="topRight" activeCell="C1" sqref="C1"/>
      <selection pane="bottomLeft" activeCell="A9" sqref="A9"/>
      <selection pane="bottomRight" sqref="A1:XFD1048576"/>
    </sheetView>
  </sheetViews>
  <sheetFormatPr baseColWidth="10" defaultRowHeight="15" x14ac:dyDescent="0.25"/>
  <cols>
    <col min="1" max="1" width="20.85546875" customWidth="1"/>
    <col min="2" max="2" width="50.85546875" bestFit="1" customWidth="1"/>
    <col min="3" max="3" width="22" customWidth="1"/>
    <col min="4" max="4" width="24.7109375" customWidth="1"/>
    <col min="5" max="5" width="25.5703125" customWidth="1"/>
    <col min="6" max="6" width="22.42578125" customWidth="1"/>
    <col min="7" max="7" width="24.85546875" style="1" customWidth="1"/>
    <col min="8" max="8" width="21.42578125" style="1" bestFit="1" customWidth="1"/>
    <col min="9" max="9" width="21.28515625" style="1" customWidth="1"/>
    <col min="10" max="10" width="23.28515625" style="1" customWidth="1"/>
    <col min="11" max="11" width="19.7109375" customWidth="1"/>
    <col min="12" max="12" width="23.42578125" customWidth="1"/>
    <col min="13" max="13" width="22.140625" customWidth="1"/>
    <col min="14" max="14" width="24.42578125" customWidth="1"/>
    <col min="15" max="15" width="21.42578125" customWidth="1"/>
    <col min="16" max="16" width="22.5703125" customWidth="1"/>
    <col min="17" max="17" width="25.28515625" customWidth="1"/>
    <col min="18" max="18" width="24.85546875" customWidth="1"/>
    <col min="19" max="19" width="19.5703125" customWidth="1"/>
    <col min="20" max="20" width="23.5703125" bestFit="1" customWidth="1"/>
    <col min="21" max="283" width="11.42578125" style="56"/>
  </cols>
  <sheetData>
    <row r="1" spans="1:283" s="1" customFormat="1" x14ac:dyDescent="0.25">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row>
    <row r="2" spans="1:283" s="1" customFormat="1" ht="16.5" x14ac:dyDescent="0.25">
      <c r="A2" s="59" t="s">
        <v>1117</v>
      </c>
      <c r="B2" s="59"/>
      <c r="C2" s="59"/>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row>
    <row r="3" spans="1:283" s="1" customFormat="1" ht="17.25" x14ac:dyDescent="0.3">
      <c r="A3" s="262" t="s">
        <v>1119</v>
      </c>
      <c r="B3" s="262"/>
      <c r="C3" s="262"/>
      <c r="D3" s="52"/>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c r="IW3" s="56"/>
      <c r="IX3" s="56"/>
      <c r="IY3" s="56"/>
      <c r="IZ3" s="56"/>
      <c r="JA3" s="56"/>
      <c r="JB3" s="56"/>
      <c r="JC3" s="56"/>
      <c r="JD3" s="56"/>
      <c r="JE3" s="56"/>
      <c r="JF3" s="56"/>
      <c r="JG3" s="56"/>
      <c r="JH3" s="56"/>
      <c r="JI3" s="56"/>
      <c r="JJ3" s="56"/>
      <c r="JK3" s="56"/>
      <c r="JL3" s="56"/>
      <c r="JM3" s="56"/>
      <c r="JN3" s="56"/>
      <c r="JO3" s="56"/>
      <c r="JP3" s="56"/>
      <c r="JQ3" s="56"/>
      <c r="JR3" s="56"/>
      <c r="JS3" s="56"/>
      <c r="JT3" s="56"/>
      <c r="JU3" s="56"/>
      <c r="JV3" s="56"/>
      <c r="JW3" s="56"/>
    </row>
    <row r="4" spans="1:283" s="1" customFormat="1" ht="15.75" x14ac:dyDescent="0.25">
      <c r="A4" s="49"/>
      <c r="B4" s="49"/>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c r="IZ4" s="56"/>
      <c r="JA4" s="56"/>
      <c r="JB4" s="56"/>
      <c r="JC4" s="56"/>
      <c r="JD4" s="56"/>
      <c r="JE4" s="56"/>
      <c r="JF4" s="56"/>
      <c r="JG4" s="56"/>
      <c r="JH4" s="56"/>
      <c r="JI4" s="56"/>
      <c r="JJ4" s="56"/>
      <c r="JK4" s="56"/>
      <c r="JL4" s="56"/>
      <c r="JM4" s="56"/>
      <c r="JN4" s="56"/>
      <c r="JO4" s="56"/>
      <c r="JP4" s="56"/>
      <c r="JQ4" s="56"/>
      <c r="JR4" s="56"/>
      <c r="JS4" s="56"/>
      <c r="JT4" s="56"/>
      <c r="JU4" s="56"/>
      <c r="JV4" s="56"/>
      <c r="JW4" s="56"/>
    </row>
    <row r="5" spans="1:283" s="1" customFormat="1" ht="19.5" x14ac:dyDescent="0.3">
      <c r="A5" s="50" t="s">
        <v>1118</v>
      </c>
      <c r="B5" s="50"/>
      <c r="C5" s="51"/>
      <c r="D5" s="51"/>
      <c r="E5" s="51"/>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c r="IW5" s="56"/>
      <c r="IX5" s="56"/>
      <c r="IY5" s="56"/>
      <c r="IZ5" s="56"/>
      <c r="JA5" s="56"/>
      <c r="JB5" s="56"/>
      <c r="JC5" s="56"/>
      <c r="JD5" s="56"/>
      <c r="JE5" s="56"/>
      <c r="JF5" s="56"/>
      <c r="JG5" s="56"/>
      <c r="JH5" s="56"/>
      <c r="JI5" s="56"/>
      <c r="JJ5" s="56"/>
      <c r="JK5" s="56"/>
      <c r="JL5" s="56"/>
      <c r="JM5" s="56"/>
      <c r="JN5" s="56"/>
      <c r="JO5" s="56"/>
      <c r="JP5" s="56"/>
      <c r="JQ5" s="56"/>
      <c r="JR5" s="56"/>
      <c r="JS5" s="56"/>
      <c r="JT5" s="56"/>
      <c r="JU5" s="56"/>
      <c r="JV5" s="56"/>
      <c r="JW5" s="56"/>
    </row>
    <row r="7" spans="1:283" ht="30.75" customHeight="1" x14ac:dyDescent="0.25">
      <c r="A7" s="266" t="s">
        <v>0</v>
      </c>
      <c r="B7" s="266" t="s">
        <v>1</v>
      </c>
      <c r="C7" s="263" t="s">
        <v>1125</v>
      </c>
      <c r="D7" s="265" t="s">
        <v>1121</v>
      </c>
      <c r="E7" s="265"/>
      <c r="F7" s="265"/>
      <c r="G7" s="265" t="s">
        <v>1122</v>
      </c>
      <c r="H7" s="265"/>
      <c r="I7" s="265"/>
      <c r="J7" s="263" t="s">
        <v>1123</v>
      </c>
      <c r="K7" s="263" t="s">
        <v>1114</v>
      </c>
      <c r="L7" s="268" t="s">
        <v>1115</v>
      </c>
      <c r="M7" s="266" t="s">
        <v>4</v>
      </c>
      <c r="N7" s="268" t="s">
        <v>5</v>
      </c>
      <c r="O7" s="266" t="s">
        <v>6</v>
      </c>
      <c r="P7" s="265" t="s">
        <v>1116</v>
      </c>
      <c r="Q7" s="265"/>
      <c r="R7" s="265"/>
      <c r="S7" s="263" t="s">
        <v>10</v>
      </c>
      <c r="T7" s="263" t="s">
        <v>1124</v>
      </c>
    </row>
    <row r="8" spans="1:283" ht="51" customHeight="1" x14ac:dyDescent="0.25">
      <c r="A8" s="267"/>
      <c r="B8" s="267"/>
      <c r="C8" s="264"/>
      <c r="D8" s="53" t="s">
        <v>2</v>
      </c>
      <c r="E8" s="53" t="s">
        <v>1120</v>
      </c>
      <c r="F8" s="53" t="s">
        <v>3</v>
      </c>
      <c r="G8" s="53" t="s">
        <v>1126</v>
      </c>
      <c r="H8" s="53" t="s">
        <v>3</v>
      </c>
      <c r="I8" s="53" t="s">
        <v>1127</v>
      </c>
      <c r="J8" s="264"/>
      <c r="K8" s="264"/>
      <c r="L8" s="269"/>
      <c r="M8" s="267"/>
      <c r="N8" s="269"/>
      <c r="O8" s="267"/>
      <c r="P8" s="53" t="s">
        <v>7</v>
      </c>
      <c r="Q8" s="53" t="s">
        <v>8</v>
      </c>
      <c r="R8" s="53" t="s">
        <v>9</v>
      </c>
      <c r="S8" s="264"/>
      <c r="T8" s="264"/>
    </row>
    <row r="9" spans="1:283" s="57" customFormat="1" ht="82.5" customHeight="1" x14ac:dyDescent="0.25">
      <c r="A9" s="79">
        <v>2012520000066</v>
      </c>
      <c r="B9" s="80" t="s">
        <v>74</v>
      </c>
      <c r="C9" s="81" t="s">
        <v>56</v>
      </c>
      <c r="D9" s="99">
        <v>20000000</v>
      </c>
      <c r="E9" s="99">
        <v>20000000</v>
      </c>
      <c r="F9" s="123"/>
      <c r="G9" s="91">
        <v>0</v>
      </c>
      <c r="H9" s="91">
        <v>0</v>
      </c>
      <c r="I9" s="91">
        <f>+G9+H9</f>
        <v>0</v>
      </c>
      <c r="J9" s="91">
        <f t="shared" ref="J9:J76" si="0">+D9+I9</f>
        <v>20000000</v>
      </c>
      <c r="K9" s="92">
        <v>241</v>
      </c>
      <c r="L9" s="81" t="s">
        <v>51</v>
      </c>
      <c r="M9" s="81" t="s">
        <v>75</v>
      </c>
      <c r="N9" s="81" t="s">
        <v>26</v>
      </c>
      <c r="O9" s="81" t="s">
        <v>75</v>
      </c>
      <c r="P9" s="106" t="s">
        <v>76</v>
      </c>
      <c r="Q9" s="100" t="s">
        <v>77</v>
      </c>
      <c r="R9" s="101" t="s">
        <v>78</v>
      </c>
      <c r="S9" s="123" t="s">
        <v>1129</v>
      </c>
      <c r="T9" s="124">
        <v>41235</v>
      </c>
      <c r="U9" s="58"/>
    </row>
    <row r="10" spans="1:283" s="57" customFormat="1" ht="82.5" customHeight="1" x14ac:dyDescent="0.25">
      <c r="A10" s="79">
        <v>2012520000067</v>
      </c>
      <c r="B10" s="80"/>
      <c r="C10" s="81"/>
      <c r="D10" s="99"/>
      <c r="E10" s="99"/>
      <c r="F10" s="123"/>
      <c r="G10" s="91"/>
      <c r="H10" s="91"/>
      <c r="I10" s="91"/>
      <c r="J10" s="91"/>
      <c r="K10" s="92"/>
      <c r="L10" s="81"/>
      <c r="M10" s="81"/>
      <c r="N10" s="81"/>
      <c r="O10" s="81"/>
      <c r="P10" s="106"/>
      <c r="Q10" s="100"/>
      <c r="R10" s="101"/>
      <c r="S10" s="123"/>
      <c r="T10" s="124"/>
      <c r="U10" s="58"/>
    </row>
    <row r="11" spans="1:283" s="57" customFormat="1" ht="82.5" customHeight="1" x14ac:dyDescent="0.25">
      <c r="A11" s="79">
        <v>2012520000068</v>
      </c>
      <c r="B11" s="80"/>
      <c r="C11" s="81"/>
      <c r="D11" s="99"/>
      <c r="E11" s="99"/>
      <c r="F11" s="123"/>
      <c r="G11" s="91"/>
      <c r="H11" s="91"/>
      <c r="I11" s="91"/>
      <c r="J11" s="91"/>
      <c r="K11" s="92"/>
      <c r="L11" s="81"/>
      <c r="M11" s="81"/>
      <c r="N11" s="81"/>
      <c r="O11" s="81"/>
      <c r="P11" s="106"/>
      <c r="Q11" s="100"/>
      <c r="R11" s="101"/>
      <c r="S11" s="123"/>
      <c r="T11" s="124"/>
      <c r="U11" s="58"/>
    </row>
    <row r="12" spans="1:283" s="57" customFormat="1" ht="82.5" customHeight="1" x14ac:dyDescent="0.25">
      <c r="A12" s="79">
        <v>2012520000069</v>
      </c>
      <c r="B12" s="80"/>
      <c r="C12" s="81"/>
      <c r="D12" s="99"/>
      <c r="E12" s="99"/>
      <c r="F12" s="123"/>
      <c r="G12" s="91"/>
      <c r="H12" s="91"/>
      <c r="I12" s="91"/>
      <c r="J12" s="91"/>
      <c r="K12" s="92"/>
      <c r="L12" s="81"/>
      <c r="M12" s="81"/>
      <c r="N12" s="81"/>
      <c r="O12" s="81"/>
      <c r="P12" s="106"/>
      <c r="Q12" s="100"/>
      <c r="R12" s="101"/>
      <c r="S12" s="123"/>
      <c r="T12" s="124"/>
      <c r="U12" s="58"/>
    </row>
    <row r="13" spans="1:283" s="57" customFormat="1" ht="82.5" customHeight="1" x14ac:dyDescent="0.25">
      <c r="A13" s="79">
        <v>2012520000070</v>
      </c>
      <c r="B13" s="80"/>
      <c r="C13" s="81"/>
      <c r="D13" s="99"/>
      <c r="E13" s="99"/>
      <c r="F13" s="123"/>
      <c r="G13" s="91"/>
      <c r="H13" s="91"/>
      <c r="I13" s="91"/>
      <c r="J13" s="91"/>
      <c r="K13" s="92"/>
      <c r="L13" s="81"/>
      <c r="M13" s="81"/>
      <c r="N13" s="81"/>
      <c r="O13" s="81"/>
      <c r="P13" s="106"/>
      <c r="Q13" s="100"/>
      <c r="R13" s="101"/>
      <c r="S13" s="123"/>
      <c r="T13" s="124"/>
      <c r="U13" s="58"/>
    </row>
    <row r="14" spans="1:283" s="57" customFormat="1" ht="172.5" customHeight="1" x14ac:dyDescent="0.25">
      <c r="A14" s="79">
        <v>2012520000071</v>
      </c>
      <c r="B14" s="80" t="s">
        <v>79</v>
      </c>
      <c r="C14" s="81" t="s">
        <v>16</v>
      </c>
      <c r="D14" s="99">
        <v>1882577385</v>
      </c>
      <c r="E14" s="126"/>
      <c r="F14" s="84">
        <v>264865797</v>
      </c>
      <c r="G14" s="84">
        <v>945711588</v>
      </c>
      <c r="H14" s="91">
        <v>672000000</v>
      </c>
      <c r="I14" s="91"/>
      <c r="J14" s="91">
        <f>+D14+I14</f>
        <v>1882577385</v>
      </c>
      <c r="K14" s="98">
        <v>1680855</v>
      </c>
      <c r="L14" s="81" t="s">
        <v>80</v>
      </c>
      <c r="M14" s="81" t="s">
        <v>13</v>
      </c>
      <c r="N14" s="81" t="s">
        <v>17</v>
      </c>
      <c r="O14" s="81" t="s">
        <v>13</v>
      </c>
      <c r="P14" s="109" t="s">
        <v>81</v>
      </c>
      <c r="Q14" s="109" t="s">
        <v>18</v>
      </c>
      <c r="R14" s="110" t="s">
        <v>19</v>
      </c>
      <c r="S14" s="123" t="s">
        <v>1129</v>
      </c>
      <c r="T14" s="124">
        <v>40910</v>
      </c>
      <c r="U14" s="58"/>
    </row>
    <row r="15" spans="1:283" s="57" customFormat="1" ht="71.25" x14ac:dyDescent="0.25">
      <c r="A15" s="79">
        <v>2012520000072</v>
      </c>
      <c r="B15" s="80" t="s">
        <v>82</v>
      </c>
      <c r="C15" s="81" t="s">
        <v>72</v>
      </c>
      <c r="D15" s="99">
        <v>12500000</v>
      </c>
      <c r="E15" s="99">
        <v>12500000</v>
      </c>
      <c r="F15" s="123"/>
      <c r="G15" s="91">
        <v>0</v>
      </c>
      <c r="H15" s="91">
        <v>0</v>
      </c>
      <c r="I15" s="91">
        <f t="shared" ref="I15:I76" si="1">+G15+H15</f>
        <v>0</v>
      </c>
      <c r="J15" s="91">
        <f t="shared" si="0"/>
        <v>12500000</v>
      </c>
      <c r="K15" s="92">
        <v>200</v>
      </c>
      <c r="L15" s="81" t="s">
        <v>32</v>
      </c>
      <c r="M15" s="81" t="s">
        <v>13</v>
      </c>
      <c r="N15" s="81" t="s">
        <v>17</v>
      </c>
      <c r="O15" s="81" t="s">
        <v>13</v>
      </c>
      <c r="P15" s="109" t="s">
        <v>83</v>
      </c>
      <c r="Q15" s="109" t="s">
        <v>84</v>
      </c>
      <c r="R15" s="110" t="s">
        <v>84</v>
      </c>
      <c r="S15" s="123" t="s">
        <v>1129</v>
      </c>
      <c r="T15" s="124">
        <v>40910</v>
      </c>
      <c r="U15" s="58"/>
    </row>
    <row r="16" spans="1:283" s="57" customFormat="1" ht="42.75" x14ac:dyDescent="0.25">
      <c r="A16" s="79">
        <v>2012520000073</v>
      </c>
      <c r="B16" s="80" t="s">
        <v>85</v>
      </c>
      <c r="C16" s="81" t="s">
        <v>16</v>
      </c>
      <c r="D16" s="99">
        <v>92940000</v>
      </c>
      <c r="E16" s="99">
        <v>92940000</v>
      </c>
      <c r="F16" s="123"/>
      <c r="G16" s="91">
        <v>0</v>
      </c>
      <c r="H16" s="91">
        <v>0</v>
      </c>
      <c r="I16" s="91">
        <f t="shared" si="1"/>
        <v>0</v>
      </c>
      <c r="J16" s="91">
        <f t="shared" si="0"/>
        <v>92940000</v>
      </c>
      <c r="K16" s="98">
        <v>200000</v>
      </c>
      <c r="L16" s="81" t="s">
        <v>12</v>
      </c>
      <c r="M16" s="81" t="s">
        <v>13</v>
      </c>
      <c r="N16" s="81" t="s">
        <v>34</v>
      </c>
      <c r="O16" s="81" t="s">
        <v>13</v>
      </c>
      <c r="P16" s="109" t="s">
        <v>81</v>
      </c>
      <c r="Q16" s="109" t="s">
        <v>18</v>
      </c>
      <c r="R16" s="110" t="s">
        <v>19</v>
      </c>
      <c r="S16" s="123" t="s">
        <v>1129</v>
      </c>
      <c r="T16" s="124">
        <v>40920</v>
      </c>
      <c r="U16" s="58"/>
    </row>
    <row r="17" spans="1:21" s="57" customFormat="1" ht="42.75" x14ac:dyDescent="0.25">
      <c r="A17" s="79">
        <v>2012520000074</v>
      </c>
      <c r="B17" s="80" t="s">
        <v>86</v>
      </c>
      <c r="C17" s="81" t="s">
        <v>16</v>
      </c>
      <c r="D17" s="99">
        <v>851000000</v>
      </c>
      <c r="E17" s="123"/>
      <c r="F17" s="123"/>
      <c r="G17" s="91">
        <v>0</v>
      </c>
      <c r="H17" s="91">
        <v>0</v>
      </c>
      <c r="I17" s="91">
        <f t="shared" si="1"/>
        <v>0</v>
      </c>
      <c r="J17" s="91">
        <f t="shared" si="0"/>
        <v>851000000</v>
      </c>
      <c r="K17" s="98">
        <v>1541956</v>
      </c>
      <c r="L17" s="81" t="s">
        <v>49</v>
      </c>
      <c r="M17" s="81" t="s">
        <v>13</v>
      </c>
      <c r="N17" s="81" t="s">
        <v>29</v>
      </c>
      <c r="O17" s="81" t="s">
        <v>13</v>
      </c>
      <c r="P17" s="109" t="s">
        <v>81</v>
      </c>
      <c r="Q17" s="109" t="s">
        <v>18</v>
      </c>
      <c r="R17" s="110" t="s">
        <v>19</v>
      </c>
      <c r="S17" s="123" t="s">
        <v>1129</v>
      </c>
      <c r="T17" s="124">
        <v>40920</v>
      </c>
      <c r="U17" s="58"/>
    </row>
    <row r="18" spans="1:21" s="57" customFormat="1" ht="129" customHeight="1" x14ac:dyDescent="0.25">
      <c r="A18" s="148">
        <v>2012520000075</v>
      </c>
      <c r="B18" s="80" t="s">
        <v>1179</v>
      </c>
      <c r="C18" s="81"/>
      <c r="D18" s="131"/>
      <c r="E18" s="132"/>
      <c r="F18" s="123"/>
      <c r="G18" s="91"/>
      <c r="H18" s="91"/>
      <c r="I18" s="91"/>
      <c r="J18" s="91"/>
      <c r="K18" s="98"/>
      <c r="L18" s="81"/>
      <c r="M18" s="81"/>
      <c r="N18" s="81"/>
      <c r="O18" s="81"/>
      <c r="P18" s="109"/>
      <c r="Q18" s="109"/>
      <c r="R18" s="110"/>
      <c r="S18" s="83" t="s">
        <v>1128</v>
      </c>
      <c r="T18" s="124"/>
      <c r="U18" s="58"/>
    </row>
    <row r="19" spans="1:21" s="57" customFormat="1" ht="69" customHeight="1" x14ac:dyDescent="0.25">
      <c r="A19" s="148">
        <v>2012520000076</v>
      </c>
      <c r="B19" s="80" t="s">
        <v>1180</v>
      </c>
      <c r="C19" s="81"/>
      <c r="D19" s="131"/>
      <c r="E19" s="132"/>
      <c r="F19" s="123"/>
      <c r="G19" s="91"/>
      <c r="H19" s="91"/>
      <c r="I19" s="91"/>
      <c r="J19" s="91"/>
      <c r="K19" s="98"/>
      <c r="L19" s="81"/>
      <c r="M19" s="81"/>
      <c r="N19" s="81"/>
      <c r="O19" s="81"/>
      <c r="P19" s="109"/>
      <c r="Q19" s="109"/>
      <c r="R19" s="110"/>
      <c r="S19" s="83" t="s">
        <v>1128</v>
      </c>
      <c r="T19" s="124"/>
      <c r="U19" s="58"/>
    </row>
    <row r="20" spans="1:21" s="57" customFormat="1" ht="68.25" customHeight="1" x14ac:dyDescent="0.25">
      <c r="A20" s="148">
        <v>2012520000077</v>
      </c>
      <c r="B20" s="80" t="s">
        <v>1181</v>
      </c>
      <c r="C20" s="81"/>
      <c r="D20" s="131"/>
      <c r="E20" s="132"/>
      <c r="F20" s="123"/>
      <c r="G20" s="91"/>
      <c r="H20" s="91"/>
      <c r="I20" s="91"/>
      <c r="J20" s="91"/>
      <c r="K20" s="98"/>
      <c r="L20" s="81"/>
      <c r="M20" s="81"/>
      <c r="N20" s="81"/>
      <c r="O20" s="81"/>
      <c r="P20" s="109"/>
      <c r="Q20" s="109"/>
      <c r="R20" s="110"/>
      <c r="S20" s="83" t="s">
        <v>1128</v>
      </c>
      <c r="T20" s="124"/>
      <c r="U20" s="58"/>
    </row>
    <row r="21" spans="1:21" s="57" customFormat="1" ht="71.25" customHeight="1" x14ac:dyDescent="0.25">
      <c r="A21" s="148">
        <v>2012520000078</v>
      </c>
      <c r="B21" s="80" t="s">
        <v>1184</v>
      </c>
      <c r="C21" s="81"/>
      <c r="D21" s="131"/>
      <c r="E21" s="132"/>
      <c r="F21" s="123"/>
      <c r="G21" s="91"/>
      <c r="H21" s="91"/>
      <c r="I21" s="91"/>
      <c r="J21" s="91"/>
      <c r="K21" s="98"/>
      <c r="L21" s="81"/>
      <c r="M21" s="81"/>
      <c r="N21" s="81"/>
      <c r="O21" s="81"/>
      <c r="P21" s="109"/>
      <c r="Q21" s="109"/>
      <c r="R21" s="110"/>
      <c r="S21" s="83" t="s">
        <v>1128</v>
      </c>
      <c r="T21" s="124"/>
      <c r="U21" s="58"/>
    </row>
    <row r="22" spans="1:21" s="57" customFormat="1" ht="60.75" customHeight="1" x14ac:dyDescent="0.25">
      <c r="A22" s="148">
        <v>2012520000079</v>
      </c>
      <c r="B22" s="80" t="s">
        <v>1185</v>
      </c>
      <c r="C22" s="81"/>
      <c r="D22" s="131"/>
      <c r="E22" s="132"/>
      <c r="F22" s="123"/>
      <c r="G22" s="91"/>
      <c r="H22" s="91"/>
      <c r="I22" s="91"/>
      <c r="J22" s="91"/>
      <c r="K22" s="98"/>
      <c r="L22" s="81"/>
      <c r="M22" s="81"/>
      <c r="N22" s="81"/>
      <c r="O22" s="81"/>
      <c r="P22" s="109"/>
      <c r="Q22" s="109"/>
      <c r="R22" s="110"/>
      <c r="S22" s="83" t="s">
        <v>1128</v>
      </c>
      <c r="T22" s="124"/>
      <c r="U22" s="58"/>
    </row>
    <row r="23" spans="1:21" s="57" customFormat="1" ht="43.5" customHeight="1" x14ac:dyDescent="0.25">
      <c r="A23" s="148">
        <v>2012520000080</v>
      </c>
      <c r="B23" s="80" t="s">
        <v>1183</v>
      </c>
      <c r="C23" s="81"/>
      <c r="D23" s="131"/>
      <c r="E23" s="132"/>
      <c r="F23" s="123"/>
      <c r="G23" s="91"/>
      <c r="H23" s="91"/>
      <c r="I23" s="91"/>
      <c r="J23" s="91"/>
      <c r="K23" s="98"/>
      <c r="L23" s="81"/>
      <c r="M23" s="81"/>
      <c r="N23" s="81"/>
      <c r="O23" s="81"/>
      <c r="P23" s="109"/>
      <c r="Q23" s="109"/>
      <c r="R23" s="110"/>
      <c r="S23" s="83" t="s">
        <v>1182</v>
      </c>
      <c r="T23" s="124"/>
      <c r="U23" s="58"/>
    </row>
    <row r="24" spans="1:21" s="57" customFormat="1" ht="73.5" customHeight="1" x14ac:dyDescent="0.25">
      <c r="A24" s="148">
        <v>2012520000081</v>
      </c>
      <c r="B24" s="80" t="s">
        <v>88</v>
      </c>
      <c r="C24" s="81" t="s">
        <v>13</v>
      </c>
      <c r="D24" s="91">
        <v>34600000</v>
      </c>
      <c r="E24" s="91">
        <v>34600000</v>
      </c>
      <c r="F24" s="123"/>
      <c r="G24" s="91">
        <v>65599996</v>
      </c>
      <c r="H24" s="91">
        <v>0</v>
      </c>
      <c r="I24" s="91">
        <f>+G24+H24</f>
        <v>65599996</v>
      </c>
      <c r="J24" s="91">
        <f>+D24+I24</f>
        <v>100199996</v>
      </c>
      <c r="K24" s="98">
        <v>1541956</v>
      </c>
      <c r="L24" s="81" t="s">
        <v>49</v>
      </c>
      <c r="M24" s="81" t="s">
        <v>13</v>
      </c>
      <c r="N24" s="81" t="s">
        <v>17</v>
      </c>
      <c r="O24" s="81" t="s">
        <v>13</v>
      </c>
      <c r="P24" s="109" t="s">
        <v>81</v>
      </c>
      <c r="Q24" s="109" t="s">
        <v>18</v>
      </c>
      <c r="R24" s="110" t="s">
        <v>19</v>
      </c>
      <c r="S24" s="123" t="s">
        <v>1128</v>
      </c>
      <c r="T24" s="124">
        <v>40924</v>
      </c>
      <c r="U24" s="58"/>
    </row>
    <row r="25" spans="1:21" s="57" customFormat="1" ht="81" customHeight="1" x14ac:dyDescent="0.25">
      <c r="A25" s="148">
        <v>2012520000082</v>
      </c>
      <c r="B25" s="80" t="s">
        <v>1186</v>
      </c>
      <c r="C25" s="81"/>
      <c r="D25" s="131"/>
      <c r="E25" s="132"/>
      <c r="F25" s="123"/>
      <c r="G25" s="91"/>
      <c r="H25" s="91"/>
      <c r="I25" s="91"/>
      <c r="J25" s="91"/>
      <c r="K25" s="98"/>
      <c r="L25" s="81"/>
      <c r="M25" s="81"/>
      <c r="N25" s="81"/>
      <c r="O25" s="81"/>
      <c r="P25" s="109"/>
      <c r="Q25" s="109"/>
      <c r="R25" s="110"/>
      <c r="S25" s="83" t="s">
        <v>1182</v>
      </c>
      <c r="T25" s="124"/>
      <c r="U25" s="58"/>
    </row>
    <row r="26" spans="1:21" s="57" customFormat="1" ht="85.5" x14ac:dyDescent="0.25">
      <c r="A26" s="79">
        <v>2012520000083</v>
      </c>
      <c r="B26" s="80" t="s">
        <v>89</v>
      </c>
      <c r="C26" s="81" t="s">
        <v>16</v>
      </c>
      <c r="D26" s="99">
        <v>346500000</v>
      </c>
      <c r="E26" s="99">
        <v>346500000</v>
      </c>
      <c r="F26" s="123"/>
      <c r="G26" s="91">
        <v>377500000</v>
      </c>
      <c r="H26" s="91">
        <v>0</v>
      </c>
      <c r="I26" s="91">
        <f>+G26+H26</f>
        <v>377500000</v>
      </c>
      <c r="J26" s="91">
        <f>+D26+I26</f>
        <v>724000000</v>
      </c>
      <c r="K26" s="98">
        <v>1680855</v>
      </c>
      <c r="L26" s="81" t="s">
        <v>49</v>
      </c>
      <c r="M26" s="81" t="s">
        <v>13</v>
      </c>
      <c r="N26" s="81" t="s">
        <v>17</v>
      </c>
      <c r="O26" s="81" t="s">
        <v>13</v>
      </c>
      <c r="P26" s="109" t="s">
        <v>81</v>
      </c>
      <c r="Q26" s="109" t="s">
        <v>18</v>
      </c>
      <c r="R26" s="110" t="s">
        <v>19</v>
      </c>
      <c r="S26" s="123" t="s">
        <v>1128</v>
      </c>
      <c r="T26" s="124">
        <v>40925</v>
      </c>
      <c r="U26" s="58"/>
    </row>
    <row r="27" spans="1:21" s="57" customFormat="1" ht="42.75" x14ac:dyDescent="0.25">
      <c r="A27" s="79">
        <v>2012520000084</v>
      </c>
      <c r="B27" s="80" t="s">
        <v>90</v>
      </c>
      <c r="C27" s="81" t="s">
        <v>13</v>
      </c>
      <c r="D27" s="99">
        <v>150000000</v>
      </c>
      <c r="E27" s="123"/>
      <c r="F27" s="123"/>
      <c r="G27" s="91">
        <v>349200000</v>
      </c>
      <c r="H27" s="91">
        <v>0</v>
      </c>
      <c r="I27" s="91">
        <f t="shared" si="1"/>
        <v>349200000</v>
      </c>
      <c r="J27" s="91">
        <f t="shared" si="0"/>
        <v>499200000</v>
      </c>
      <c r="K27" s="98">
        <v>10000</v>
      </c>
      <c r="L27" s="81" t="s">
        <v>49</v>
      </c>
      <c r="M27" s="81" t="s">
        <v>13</v>
      </c>
      <c r="N27" s="81" t="s">
        <v>17</v>
      </c>
      <c r="O27" s="81" t="s">
        <v>13</v>
      </c>
      <c r="P27" s="109" t="s">
        <v>81</v>
      </c>
      <c r="Q27" s="109" t="s">
        <v>18</v>
      </c>
      <c r="R27" s="110" t="s">
        <v>19</v>
      </c>
      <c r="S27" s="123" t="s">
        <v>1128</v>
      </c>
      <c r="T27" s="124">
        <v>40925</v>
      </c>
      <c r="U27" s="58"/>
    </row>
    <row r="28" spans="1:21" s="57" customFormat="1" ht="71.25" x14ac:dyDescent="0.25">
      <c r="A28" s="148">
        <v>2012520000085</v>
      </c>
      <c r="B28" s="80" t="s">
        <v>1187</v>
      </c>
      <c r="C28" s="81"/>
      <c r="D28" s="99"/>
      <c r="E28" s="134"/>
      <c r="F28" s="123"/>
      <c r="G28" s="91"/>
      <c r="H28" s="91"/>
      <c r="I28" s="91"/>
      <c r="J28" s="91"/>
      <c r="K28" s="98"/>
      <c r="L28" s="81"/>
      <c r="M28" s="81"/>
      <c r="N28" s="81"/>
      <c r="O28" s="81"/>
      <c r="P28" s="109"/>
      <c r="Q28" s="109"/>
      <c r="R28" s="110"/>
      <c r="S28" s="83" t="s">
        <v>1128</v>
      </c>
      <c r="T28" s="124"/>
      <c r="U28" s="58"/>
    </row>
    <row r="29" spans="1:21" s="57" customFormat="1" ht="42.75" x14ac:dyDescent="0.25">
      <c r="A29" s="148">
        <v>2012520000086</v>
      </c>
      <c r="B29" s="80" t="s">
        <v>1188</v>
      </c>
      <c r="C29" s="81"/>
      <c r="D29" s="99"/>
      <c r="E29" s="134"/>
      <c r="F29" s="123"/>
      <c r="G29" s="91"/>
      <c r="H29" s="91"/>
      <c r="I29" s="91"/>
      <c r="J29" s="91"/>
      <c r="K29" s="98"/>
      <c r="L29" s="81"/>
      <c r="M29" s="81"/>
      <c r="N29" s="81"/>
      <c r="O29" s="81"/>
      <c r="P29" s="109"/>
      <c r="Q29" s="109"/>
      <c r="R29" s="110"/>
      <c r="S29" s="83" t="s">
        <v>1128</v>
      </c>
      <c r="T29" s="124"/>
      <c r="U29" s="58"/>
    </row>
    <row r="30" spans="1:21" s="57" customFormat="1" ht="42.75" x14ac:dyDescent="0.25">
      <c r="A30" s="148">
        <v>2012520000087</v>
      </c>
      <c r="B30" s="80" t="s">
        <v>1189</v>
      </c>
      <c r="C30" s="81"/>
      <c r="D30" s="99"/>
      <c r="E30" s="134"/>
      <c r="F30" s="123"/>
      <c r="G30" s="91"/>
      <c r="H30" s="91"/>
      <c r="I30" s="91"/>
      <c r="J30" s="91"/>
      <c r="K30" s="98"/>
      <c r="L30" s="81"/>
      <c r="M30" s="81"/>
      <c r="N30" s="81"/>
      <c r="O30" s="81"/>
      <c r="P30" s="109"/>
      <c r="Q30" s="109"/>
      <c r="R30" s="110"/>
      <c r="S30" s="83" t="s">
        <v>1128</v>
      </c>
      <c r="T30" s="124"/>
      <c r="U30" s="58"/>
    </row>
    <row r="31" spans="1:21" s="57" customFormat="1" ht="42.75" x14ac:dyDescent="0.25">
      <c r="A31" s="148">
        <v>2012520000088</v>
      </c>
      <c r="B31" s="80" t="s">
        <v>1190</v>
      </c>
      <c r="C31" s="81"/>
      <c r="D31" s="99"/>
      <c r="E31" s="134"/>
      <c r="F31" s="123"/>
      <c r="G31" s="91"/>
      <c r="H31" s="91"/>
      <c r="I31" s="91"/>
      <c r="J31" s="91"/>
      <c r="K31" s="98"/>
      <c r="L31" s="81"/>
      <c r="M31" s="81"/>
      <c r="N31" s="81"/>
      <c r="O31" s="81"/>
      <c r="P31" s="109"/>
      <c r="Q31" s="109"/>
      <c r="R31" s="110"/>
      <c r="S31" s="83" t="s">
        <v>1128</v>
      </c>
      <c r="T31" s="124"/>
      <c r="U31" s="58"/>
    </row>
    <row r="32" spans="1:21" s="57" customFormat="1" ht="57" x14ac:dyDescent="0.25">
      <c r="A32" s="148">
        <v>2012520000089</v>
      </c>
      <c r="B32" s="80" t="s">
        <v>1191</v>
      </c>
      <c r="C32" s="81"/>
      <c r="D32" s="99"/>
      <c r="E32" s="134"/>
      <c r="F32" s="123"/>
      <c r="G32" s="91"/>
      <c r="H32" s="91"/>
      <c r="I32" s="91"/>
      <c r="J32" s="91"/>
      <c r="K32" s="98"/>
      <c r="L32" s="81"/>
      <c r="M32" s="81"/>
      <c r="N32" s="81"/>
      <c r="O32" s="81"/>
      <c r="P32" s="109"/>
      <c r="Q32" s="109"/>
      <c r="R32" s="110"/>
      <c r="S32" s="83" t="s">
        <v>1129</v>
      </c>
      <c r="T32" s="124"/>
      <c r="U32" s="58"/>
    </row>
    <row r="33" spans="1:20" s="56" customFormat="1" ht="42.75" x14ac:dyDescent="0.25">
      <c r="A33" s="79">
        <v>2012520000090</v>
      </c>
      <c r="B33" s="80" t="s">
        <v>98</v>
      </c>
      <c r="C33" s="81" t="s">
        <v>16</v>
      </c>
      <c r="D33" s="99">
        <v>91000000</v>
      </c>
      <c r="E33" s="99">
        <v>91000000</v>
      </c>
      <c r="F33" s="83"/>
      <c r="G33" s="82">
        <v>11600000</v>
      </c>
      <c r="H33" s="84">
        <v>0</v>
      </c>
      <c r="I33" s="91">
        <f t="shared" si="1"/>
        <v>11600000</v>
      </c>
      <c r="J33" s="91">
        <f t="shared" si="0"/>
        <v>102600000</v>
      </c>
      <c r="K33" s="98">
        <v>1680855</v>
      </c>
      <c r="L33" s="81" t="s">
        <v>49</v>
      </c>
      <c r="M33" s="81" t="s">
        <v>13</v>
      </c>
      <c r="N33" s="81" t="s">
        <v>17</v>
      </c>
      <c r="O33" s="81" t="s">
        <v>13</v>
      </c>
      <c r="P33" s="109" t="s">
        <v>81</v>
      </c>
      <c r="Q33" s="109" t="s">
        <v>18</v>
      </c>
      <c r="R33" s="110" t="s">
        <v>19</v>
      </c>
      <c r="S33" s="83" t="s">
        <v>1128</v>
      </c>
      <c r="T33" s="125">
        <v>40928</v>
      </c>
    </row>
    <row r="34" spans="1:20" s="56" customFormat="1" ht="114" x14ac:dyDescent="0.25">
      <c r="A34" s="79">
        <v>2012520000091</v>
      </c>
      <c r="B34" s="80" t="s">
        <v>99</v>
      </c>
      <c r="C34" s="81" t="s">
        <v>16</v>
      </c>
      <c r="D34" s="99">
        <v>437990148</v>
      </c>
      <c r="E34" s="99">
        <v>437990148</v>
      </c>
      <c r="F34" s="83"/>
      <c r="G34" s="82">
        <v>1491669840</v>
      </c>
      <c r="H34" s="84">
        <v>0</v>
      </c>
      <c r="I34" s="91">
        <f t="shared" si="1"/>
        <v>1491669840</v>
      </c>
      <c r="J34" s="91">
        <f t="shared" si="0"/>
        <v>1929659988</v>
      </c>
      <c r="K34" s="98">
        <v>1680855</v>
      </c>
      <c r="L34" s="81" t="s">
        <v>80</v>
      </c>
      <c r="M34" s="81" t="s">
        <v>13</v>
      </c>
      <c r="N34" s="81" t="s">
        <v>17</v>
      </c>
      <c r="O34" s="81" t="s">
        <v>13</v>
      </c>
      <c r="P34" s="109" t="s">
        <v>81</v>
      </c>
      <c r="Q34" s="109" t="s">
        <v>18</v>
      </c>
      <c r="R34" s="110" t="s">
        <v>19</v>
      </c>
      <c r="S34" s="83" t="s">
        <v>1128</v>
      </c>
      <c r="T34" s="125">
        <v>40928</v>
      </c>
    </row>
    <row r="35" spans="1:20" s="56" customFormat="1" ht="71.25" x14ac:dyDescent="0.25">
      <c r="A35" s="79">
        <v>2012520000092</v>
      </c>
      <c r="B35" s="80" t="s">
        <v>100</v>
      </c>
      <c r="C35" s="81" t="s">
        <v>16</v>
      </c>
      <c r="D35" s="99">
        <v>50000000</v>
      </c>
      <c r="E35" s="99">
        <v>50000000</v>
      </c>
      <c r="F35" s="83"/>
      <c r="G35" s="82">
        <v>150000000</v>
      </c>
      <c r="H35" s="84">
        <v>0</v>
      </c>
      <c r="I35" s="91">
        <f t="shared" si="1"/>
        <v>150000000</v>
      </c>
      <c r="J35" s="91">
        <f t="shared" si="0"/>
        <v>200000000</v>
      </c>
      <c r="K35" s="98">
        <v>1680855</v>
      </c>
      <c r="L35" s="81" t="s">
        <v>32</v>
      </c>
      <c r="M35" s="81" t="s">
        <v>13</v>
      </c>
      <c r="N35" s="81" t="s">
        <v>17</v>
      </c>
      <c r="O35" s="81" t="s">
        <v>13</v>
      </c>
      <c r="P35" s="109" t="s">
        <v>83</v>
      </c>
      <c r="Q35" s="109" t="s">
        <v>101</v>
      </c>
      <c r="R35" s="110" t="s">
        <v>102</v>
      </c>
      <c r="S35" s="83" t="s">
        <v>1128</v>
      </c>
      <c r="T35" s="125">
        <v>40928</v>
      </c>
    </row>
    <row r="36" spans="1:20" s="56" customFormat="1" ht="42.75" x14ac:dyDescent="0.25">
      <c r="A36" s="79">
        <v>2012520000093</v>
      </c>
      <c r="B36" s="80" t="s">
        <v>103</v>
      </c>
      <c r="C36" s="81" t="s">
        <v>16</v>
      </c>
      <c r="D36" s="99">
        <v>50000000</v>
      </c>
      <c r="E36" s="99">
        <v>50000000</v>
      </c>
      <c r="F36" s="83"/>
      <c r="G36" s="105">
        <v>225000000</v>
      </c>
      <c r="H36" s="84">
        <v>0</v>
      </c>
      <c r="I36" s="91">
        <f t="shared" si="1"/>
        <v>225000000</v>
      </c>
      <c r="J36" s="91">
        <f t="shared" si="0"/>
        <v>275000000</v>
      </c>
      <c r="K36" s="98">
        <v>1680855</v>
      </c>
      <c r="L36" s="81" t="s">
        <v>32</v>
      </c>
      <c r="M36" s="81" t="s">
        <v>13</v>
      </c>
      <c r="N36" s="81" t="s">
        <v>104</v>
      </c>
      <c r="O36" s="81" t="s">
        <v>13</v>
      </c>
      <c r="P36" s="109" t="s">
        <v>81</v>
      </c>
      <c r="Q36" s="109" t="s">
        <v>105</v>
      </c>
      <c r="R36" s="110" t="s">
        <v>19</v>
      </c>
      <c r="S36" s="83" t="s">
        <v>1128</v>
      </c>
      <c r="T36" s="86">
        <v>40931</v>
      </c>
    </row>
    <row r="37" spans="1:20" s="56" customFormat="1" ht="31.5" customHeight="1" x14ac:dyDescent="0.25">
      <c r="A37" s="148">
        <v>2012520000094</v>
      </c>
      <c r="B37" s="80" t="s">
        <v>1192</v>
      </c>
      <c r="C37" s="81"/>
      <c r="D37" s="99"/>
      <c r="E37" s="99"/>
      <c r="F37" s="83"/>
      <c r="G37" s="135"/>
      <c r="H37" s="91"/>
      <c r="I37" s="91"/>
      <c r="J37" s="91"/>
      <c r="K37" s="98"/>
      <c r="L37" s="81"/>
      <c r="M37" s="81"/>
      <c r="N37" s="81"/>
      <c r="O37" s="81"/>
      <c r="P37" s="109"/>
      <c r="Q37" s="109"/>
      <c r="R37" s="110"/>
      <c r="S37" s="83" t="s">
        <v>1128</v>
      </c>
      <c r="T37" s="86"/>
    </row>
    <row r="38" spans="1:20" s="56" customFormat="1" ht="50.25" customHeight="1" x14ac:dyDescent="0.25">
      <c r="A38" s="148">
        <v>2012520000095</v>
      </c>
      <c r="B38" s="149" t="s">
        <v>1193</v>
      </c>
      <c r="C38" s="149"/>
      <c r="D38" s="99"/>
      <c r="E38" s="99"/>
      <c r="F38" s="83"/>
      <c r="G38" s="135"/>
      <c r="H38" s="91"/>
      <c r="I38" s="91"/>
      <c r="J38" s="91"/>
      <c r="K38" s="98"/>
      <c r="L38" s="81"/>
      <c r="M38" s="81"/>
      <c r="N38" s="81"/>
      <c r="O38" s="81"/>
      <c r="P38" s="109"/>
      <c r="Q38" s="109"/>
      <c r="R38" s="110"/>
      <c r="S38" s="83" t="s">
        <v>1129</v>
      </c>
      <c r="T38" s="86"/>
    </row>
    <row r="39" spans="1:20" s="56" customFormat="1" ht="78" customHeight="1" x14ac:dyDescent="0.25">
      <c r="A39" s="148">
        <v>2012520000096</v>
      </c>
      <c r="B39" s="80" t="s">
        <v>1194</v>
      </c>
      <c r="C39" s="81"/>
      <c r="D39" s="99"/>
      <c r="E39" s="99"/>
      <c r="F39" s="83"/>
      <c r="G39" s="135"/>
      <c r="H39" s="91"/>
      <c r="I39" s="91"/>
      <c r="J39" s="91"/>
      <c r="K39" s="98"/>
      <c r="L39" s="81"/>
      <c r="M39" s="81"/>
      <c r="N39" s="81"/>
      <c r="O39" s="81"/>
      <c r="P39" s="109"/>
      <c r="Q39" s="109"/>
      <c r="R39" s="110"/>
      <c r="S39" s="83" t="s">
        <v>1130</v>
      </c>
      <c r="T39" s="86"/>
    </row>
    <row r="40" spans="1:20" s="56" customFormat="1" ht="70.5" customHeight="1" x14ac:dyDescent="0.25">
      <c r="A40" s="148">
        <v>2012520000097</v>
      </c>
      <c r="B40" s="80" t="s">
        <v>355</v>
      </c>
      <c r="C40" s="81"/>
      <c r="D40" s="99"/>
      <c r="E40" s="99"/>
      <c r="F40" s="83"/>
      <c r="G40" s="135"/>
      <c r="H40" s="91"/>
      <c r="I40" s="91"/>
      <c r="J40" s="91"/>
      <c r="K40" s="98"/>
      <c r="L40" s="81"/>
      <c r="M40" s="81"/>
      <c r="N40" s="81"/>
      <c r="O40" s="81"/>
      <c r="P40" s="109"/>
      <c r="Q40" s="109"/>
      <c r="R40" s="110"/>
      <c r="S40" s="83" t="s">
        <v>1128</v>
      </c>
      <c r="T40" s="86"/>
    </row>
    <row r="41" spans="1:20" s="56" customFormat="1" ht="42.75" x14ac:dyDescent="0.25">
      <c r="A41" s="79">
        <v>2012520000098</v>
      </c>
      <c r="B41" s="80" t="s">
        <v>107</v>
      </c>
      <c r="C41" s="81" t="s">
        <v>16</v>
      </c>
      <c r="D41" s="99">
        <v>500000000</v>
      </c>
      <c r="E41" s="83"/>
      <c r="F41" s="83"/>
      <c r="G41" s="91">
        <v>0</v>
      </c>
      <c r="H41" s="91">
        <v>0</v>
      </c>
      <c r="I41" s="91">
        <f t="shared" si="1"/>
        <v>0</v>
      </c>
      <c r="J41" s="91">
        <f t="shared" si="0"/>
        <v>500000000</v>
      </c>
      <c r="K41" s="98">
        <v>140370</v>
      </c>
      <c r="L41" s="81" t="s">
        <v>66</v>
      </c>
      <c r="M41" s="81" t="s">
        <v>13</v>
      </c>
      <c r="N41" s="81" t="s">
        <v>108</v>
      </c>
      <c r="O41" s="81" t="s">
        <v>13</v>
      </c>
      <c r="P41" s="109" t="s">
        <v>81</v>
      </c>
      <c r="Q41" s="109" t="s">
        <v>105</v>
      </c>
      <c r="R41" s="110" t="s">
        <v>19</v>
      </c>
      <c r="S41" s="83" t="s">
        <v>1129</v>
      </c>
      <c r="T41" s="86">
        <v>40933</v>
      </c>
    </row>
    <row r="42" spans="1:20" s="56" customFormat="1" ht="33" customHeight="1" x14ac:dyDescent="0.25">
      <c r="A42" s="148">
        <v>2012520000099</v>
      </c>
      <c r="B42" s="80" t="s">
        <v>1195</v>
      </c>
      <c r="C42" s="81"/>
      <c r="D42" s="131"/>
      <c r="E42" s="137"/>
      <c r="F42" s="137"/>
      <c r="G42" s="91"/>
      <c r="H42" s="91"/>
      <c r="I42" s="91"/>
      <c r="J42" s="91"/>
      <c r="K42" s="98"/>
      <c r="L42" s="81"/>
      <c r="M42" s="81"/>
      <c r="N42" s="81"/>
      <c r="O42" s="81"/>
      <c r="P42" s="109"/>
      <c r="Q42" s="109"/>
      <c r="R42" s="110"/>
      <c r="S42" s="83" t="s">
        <v>1129</v>
      </c>
      <c r="T42" s="86"/>
    </row>
    <row r="43" spans="1:20" s="56" customFormat="1" ht="42.75" x14ac:dyDescent="0.25">
      <c r="A43" s="79">
        <v>2012520000100</v>
      </c>
      <c r="B43" s="80" t="s">
        <v>109</v>
      </c>
      <c r="C43" s="81" t="s">
        <v>16</v>
      </c>
      <c r="D43" s="91">
        <v>213000000</v>
      </c>
      <c r="E43" s="91">
        <v>213000000</v>
      </c>
      <c r="F43" s="91"/>
      <c r="G43" s="91">
        <v>259000000</v>
      </c>
      <c r="H43" s="91">
        <v>0</v>
      </c>
      <c r="I43" s="91">
        <f t="shared" si="1"/>
        <v>259000000</v>
      </c>
      <c r="J43" s="91">
        <f t="shared" si="0"/>
        <v>472000000</v>
      </c>
      <c r="K43" s="92">
        <v>255</v>
      </c>
      <c r="L43" s="81" t="s">
        <v>45</v>
      </c>
      <c r="M43" s="81" t="s">
        <v>13</v>
      </c>
      <c r="N43" s="81" t="s">
        <v>17</v>
      </c>
      <c r="O43" s="81" t="s">
        <v>13</v>
      </c>
      <c r="P43" s="109" t="s">
        <v>81</v>
      </c>
      <c r="Q43" s="109" t="s">
        <v>105</v>
      </c>
      <c r="R43" s="110" t="s">
        <v>19</v>
      </c>
      <c r="S43" s="83" t="s">
        <v>1128</v>
      </c>
      <c r="T43" s="86">
        <v>40938</v>
      </c>
    </row>
    <row r="44" spans="1:20" s="56" customFormat="1" ht="59.25" customHeight="1" x14ac:dyDescent="0.25">
      <c r="A44" s="148">
        <v>2012520000101</v>
      </c>
      <c r="B44" s="80" t="s">
        <v>1196</v>
      </c>
      <c r="C44" s="81"/>
      <c r="D44" s="133"/>
      <c r="E44" s="133"/>
      <c r="F44" s="91"/>
      <c r="G44" s="91"/>
      <c r="H44" s="91"/>
      <c r="I44" s="91"/>
      <c r="J44" s="91"/>
      <c r="K44" s="92"/>
      <c r="L44" s="81"/>
      <c r="M44" s="81"/>
      <c r="N44" s="81"/>
      <c r="O44" s="81"/>
      <c r="P44" s="109"/>
      <c r="Q44" s="109"/>
      <c r="R44" s="110"/>
      <c r="S44" s="83" t="s">
        <v>1128</v>
      </c>
      <c r="T44" s="86"/>
    </row>
    <row r="45" spans="1:20" s="56" customFormat="1" ht="55.5" customHeight="1" x14ac:dyDescent="0.25">
      <c r="A45" s="148">
        <v>2012520000102</v>
      </c>
      <c r="B45" s="80" t="s">
        <v>1197</v>
      </c>
      <c r="C45" s="81"/>
      <c r="D45" s="133"/>
      <c r="E45" s="133"/>
      <c r="F45" s="91"/>
      <c r="G45" s="91"/>
      <c r="H45" s="91"/>
      <c r="I45" s="91"/>
      <c r="J45" s="91"/>
      <c r="K45" s="92"/>
      <c r="L45" s="81"/>
      <c r="M45" s="81"/>
      <c r="N45" s="81"/>
      <c r="O45" s="81"/>
      <c r="P45" s="109"/>
      <c r="Q45" s="109"/>
      <c r="R45" s="110"/>
      <c r="S45" s="83" t="s">
        <v>1182</v>
      </c>
      <c r="T45" s="86"/>
    </row>
    <row r="46" spans="1:20" s="56" customFormat="1" ht="56.25" customHeight="1" x14ac:dyDescent="0.25">
      <c r="A46" s="148">
        <v>2012520000103</v>
      </c>
      <c r="B46" s="80" t="s">
        <v>1198</v>
      </c>
      <c r="C46" s="81"/>
      <c r="D46" s="133"/>
      <c r="E46" s="133"/>
      <c r="F46" s="91"/>
      <c r="G46" s="91"/>
      <c r="H46" s="91"/>
      <c r="I46" s="91"/>
      <c r="J46" s="91"/>
      <c r="K46" s="92"/>
      <c r="L46" s="81"/>
      <c r="M46" s="81"/>
      <c r="N46" s="81"/>
      <c r="O46" s="81"/>
      <c r="P46" s="109"/>
      <c r="Q46" s="109"/>
      <c r="R46" s="110"/>
      <c r="S46" s="83" t="s">
        <v>1128</v>
      </c>
      <c r="T46" s="86"/>
    </row>
    <row r="47" spans="1:20" s="56" customFormat="1" ht="66" customHeight="1" x14ac:dyDescent="0.25">
      <c r="A47" s="148">
        <v>2012520000104</v>
      </c>
      <c r="B47" s="80" t="s">
        <v>1199</v>
      </c>
      <c r="C47" s="81"/>
      <c r="D47" s="133"/>
      <c r="E47" s="133"/>
      <c r="F47" s="91"/>
      <c r="G47" s="91"/>
      <c r="H47" s="91"/>
      <c r="I47" s="91"/>
      <c r="J47" s="91"/>
      <c r="K47" s="92"/>
      <c r="L47" s="81"/>
      <c r="M47" s="81"/>
      <c r="N47" s="81"/>
      <c r="O47" s="81"/>
      <c r="P47" s="109"/>
      <c r="Q47" s="109"/>
      <c r="R47" s="110"/>
      <c r="S47" s="83" t="s">
        <v>1128</v>
      </c>
      <c r="T47" s="86"/>
    </row>
    <row r="48" spans="1:20" s="56" customFormat="1" ht="71.25" customHeight="1" x14ac:dyDescent="0.25">
      <c r="A48" s="148">
        <v>2012520000105</v>
      </c>
      <c r="B48" s="80" t="s">
        <v>1200</v>
      </c>
      <c r="C48" s="81"/>
      <c r="D48" s="133"/>
      <c r="E48" s="133"/>
      <c r="F48" s="91"/>
      <c r="G48" s="91"/>
      <c r="H48" s="91"/>
      <c r="I48" s="91"/>
      <c r="J48" s="91"/>
      <c r="K48" s="92"/>
      <c r="L48" s="81"/>
      <c r="M48" s="81"/>
      <c r="N48" s="81"/>
      <c r="O48" s="81"/>
      <c r="P48" s="109"/>
      <c r="Q48" s="109"/>
      <c r="R48" s="110"/>
      <c r="S48" s="83" t="s">
        <v>1128</v>
      </c>
      <c r="T48" s="86"/>
    </row>
    <row r="49" spans="1:20" s="56" customFormat="1" ht="42.75" x14ac:dyDescent="0.25">
      <c r="A49" s="79">
        <v>2012520000106</v>
      </c>
      <c r="B49" s="80" t="s">
        <v>110</v>
      </c>
      <c r="C49" s="81" t="s">
        <v>16</v>
      </c>
      <c r="D49" s="99">
        <v>50050000</v>
      </c>
      <c r="E49" s="99">
        <v>50050000</v>
      </c>
      <c r="F49" s="83"/>
      <c r="G49" s="91">
        <v>0</v>
      </c>
      <c r="H49" s="91">
        <v>0</v>
      </c>
      <c r="I49" s="91">
        <f t="shared" si="1"/>
        <v>0</v>
      </c>
      <c r="J49" s="91">
        <f t="shared" si="0"/>
        <v>50050000</v>
      </c>
      <c r="K49" s="98">
        <v>236000</v>
      </c>
      <c r="L49" s="81" t="s">
        <v>12</v>
      </c>
      <c r="M49" s="81" t="s">
        <v>13</v>
      </c>
      <c r="N49" s="81" t="s">
        <v>111</v>
      </c>
      <c r="O49" s="81" t="s">
        <v>13</v>
      </c>
      <c r="P49" s="109" t="s">
        <v>81</v>
      </c>
      <c r="Q49" s="109" t="s">
        <v>105</v>
      </c>
      <c r="R49" s="110" t="s">
        <v>19</v>
      </c>
      <c r="S49" s="83" t="s">
        <v>1129</v>
      </c>
      <c r="T49" s="86">
        <v>40960</v>
      </c>
    </row>
    <row r="50" spans="1:20" s="56" customFormat="1" ht="59.25" customHeight="1" x14ac:dyDescent="0.25">
      <c r="A50" s="148">
        <v>2012520000107</v>
      </c>
      <c r="B50" s="80" t="s">
        <v>1201</v>
      </c>
      <c r="C50" s="81"/>
      <c r="D50" s="99"/>
      <c r="E50" s="99"/>
      <c r="F50" s="83"/>
      <c r="G50" s="91"/>
      <c r="H50" s="91"/>
      <c r="I50" s="91"/>
      <c r="J50" s="91"/>
      <c r="K50" s="98"/>
      <c r="L50" s="81"/>
      <c r="M50" s="81"/>
      <c r="N50" s="81"/>
      <c r="O50" s="81"/>
      <c r="P50" s="109"/>
      <c r="Q50" s="109"/>
      <c r="R50" s="110"/>
      <c r="S50" s="83" t="s">
        <v>1128</v>
      </c>
      <c r="T50" s="86"/>
    </row>
    <row r="51" spans="1:20" s="56" customFormat="1" ht="42.75" x14ac:dyDescent="0.25">
      <c r="A51" s="148">
        <v>2012520000108</v>
      </c>
      <c r="B51" s="80" t="s">
        <v>1202</v>
      </c>
      <c r="C51" s="81"/>
      <c r="D51" s="99"/>
      <c r="E51" s="99"/>
      <c r="F51" s="83"/>
      <c r="G51" s="91"/>
      <c r="H51" s="91"/>
      <c r="I51" s="91"/>
      <c r="J51" s="91"/>
      <c r="K51" s="98"/>
      <c r="L51" s="81"/>
      <c r="M51" s="81"/>
      <c r="N51" s="81"/>
      <c r="O51" s="81"/>
      <c r="P51" s="109"/>
      <c r="Q51" s="109"/>
      <c r="R51" s="110"/>
      <c r="S51" s="83" t="s">
        <v>1128</v>
      </c>
      <c r="T51" s="86"/>
    </row>
    <row r="52" spans="1:20" s="56" customFormat="1" ht="85.5" x14ac:dyDescent="0.25">
      <c r="A52" s="148">
        <v>2012520000109</v>
      </c>
      <c r="B52" s="80" t="s">
        <v>1203</v>
      </c>
      <c r="C52" s="81"/>
      <c r="D52" s="99"/>
      <c r="E52" s="99"/>
      <c r="F52" s="83"/>
      <c r="G52" s="91"/>
      <c r="H52" s="91"/>
      <c r="I52" s="91"/>
      <c r="J52" s="91"/>
      <c r="K52" s="98"/>
      <c r="L52" s="81"/>
      <c r="M52" s="81"/>
      <c r="N52" s="81"/>
      <c r="O52" s="81"/>
      <c r="P52" s="109"/>
      <c r="Q52" s="109"/>
      <c r="R52" s="110"/>
      <c r="S52" s="83" t="s">
        <v>1129</v>
      </c>
      <c r="T52" s="86"/>
    </row>
    <row r="53" spans="1:20" s="56" customFormat="1" ht="42.75" x14ac:dyDescent="0.25">
      <c r="A53" s="148">
        <v>2012520000110</v>
      </c>
      <c r="B53" s="80" t="s">
        <v>1204</v>
      </c>
      <c r="C53" s="81"/>
      <c r="D53" s="99"/>
      <c r="E53" s="99"/>
      <c r="F53" s="83"/>
      <c r="G53" s="91"/>
      <c r="H53" s="91"/>
      <c r="I53" s="91"/>
      <c r="J53" s="91"/>
      <c r="K53" s="98"/>
      <c r="L53" s="81"/>
      <c r="M53" s="81"/>
      <c r="N53" s="81"/>
      <c r="O53" s="81"/>
      <c r="P53" s="109"/>
      <c r="Q53" s="109"/>
      <c r="R53" s="110"/>
      <c r="S53" s="83" t="s">
        <v>1129</v>
      </c>
      <c r="T53" s="86"/>
    </row>
    <row r="54" spans="1:20" s="56" customFormat="1" ht="42.75" x14ac:dyDescent="0.25">
      <c r="A54" s="148">
        <v>2012520000111</v>
      </c>
      <c r="B54" s="80" t="s">
        <v>1205</v>
      </c>
      <c r="C54" s="81"/>
      <c r="D54" s="99"/>
      <c r="E54" s="99"/>
      <c r="F54" s="83"/>
      <c r="G54" s="91"/>
      <c r="H54" s="91"/>
      <c r="I54" s="91"/>
      <c r="J54" s="91"/>
      <c r="K54" s="98"/>
      <c r="L54" s="81"/>
      <c r="M54" s="81"/>
      <c r="N54" s="81"/>
      <c r="O54" s="81"/>
      <c r="P54" s="109"/>
      <c r="Q54" s="109"/>
      <c r="R54" s="110"/>
      <c r="S54" s="83" t="s">
        <v>1129</v>
      </c>
      <c r="T54" s="86"/>
    </row>
    <row r="55" spans="1:20" s="56" customFormat="1" ht="71.25" x14ac:dyDescent="0.25">
      <c r="A55" s="148">
        <v>2012520000112</v>
      </c>
      <c r="B55" s="80" t="s">
        <v>1206</v>
      </c>
      <c r="C55" s="81"/>
      <c r="D55" s="99"/>
      <c r="E55" s="99"/>
      <c r="F55" s="83"/>
      <c r="G55" s="91"/>
      <c r="H55" s="91"/>
      <c r="I55" s="91"/>
      <c r="J55" s="91"/>
      <c r="K55" s="98"/>
      <c r="L55" s="81"/>
      <c r="M55" s="81"/>
      <c r="N55" s="81"/>
      <c r="O55" s="81"/>
      <c r="P55" s="109"/>
      <c r="Q55" s="109"/>
      <c r="R55" s="110"/>
      <c r="S55" s="83" t="s">
        <v>1129</v>
      </c>
      <c r="T55" s="86"/>
    </row>
    <row r="56" spans="1:20" s="56" customFormat="1" ht="71.25" x14ac:dyDescent="0.25">
      <c r="A56" s="79">
        <v>2012520000113</v>
      </c>
      <c r="B56" s="80" t="s">
        <v>113</v>
      </c>
      <c r="C56" s="81" t="s">
        <v>16</v>
      </c>
      <c r="D56" s="99">
        <v>33000000</v>
      </c>
      <c r="E56" s="99">
        <v>33000000</v>
      </c>
      <c r="F56" s="83"/>
      <c r="G56" s="91">
        <v>0</v>
      </c>
      <c r="H56" s="91">
        <v>0</v>
      </c>
      <c r="I56" s="91">
        <f t="shared" si="1"/>
        <v>0</v>
      </c>
      <c r="J56" s="91">
        <f t="shared" si="0"/>
        <v>33000000</v>
      </c>
      <c r="K56" s="98">
        <v>1619464</v>
      </c>
      <c r="L56" s="81" t="s">
        <v>12</v>
      </c>
      <c r="M56" s="81" t="s">
        <v>13</v>
      </c>
      <c r="N56" s="81" t="s">
        <v>17</v>
      </c>
      <c r="O56" s="81" t="s">
        <v>13</v>
      </c>
      <c r="P56" s="109" t="s">
        <v>81</v>
      </c>
      <c r="Q56" s="109" t="s">
        <v>105</v>
      </c>
      <c r="R56" s="110" t="s">
        <v>19</v>
      </c>
      <c r="S56" s="83" t="s">
        <v>1129</v>
      </c>
      <c r="T56" s="86">
        <v>40969</v>
      </c>
    </row>
    <row r="57" spans="1:20" s="56" customFormat="1" ht="71.25" x14ac:dyDescent="0.25">
      <c r="A57" s="148">
        <v>2012520000114</v>
      </c>
      <c r="B57" s="80" t="s">
        <v>1207</v>
      </c>
      <c r="C57" s="81"/>
      <c r="D57" s="99"/>
      <c r="E57" s="99"/>
      <c r="F57" s="83"/>
      <c r="G57" s="91"/>
      <c r="H57" s="91"/>
      <c r="I57" s="91"/>
      <c r="J57" s="91"/>
      <c r="K57" s="138"/>
      <c r="L57" s="81"/>
      <c r="M57" s="81"/>
      <c r="N57" s="81"/>
      <c r="O57" s="81"/>
      <c r="P57" s="109"/>
      <c r="Q57" s="109"/>
      <c r="R57" s="110"/>
      <c r="S57" s="83" t="s">
        <v>1128</v>
      </c>
      <c r="T57" s="86"/>
    </row>
    <row r="58" spans="1:20" s="56" customFormat="1" ht="57" x14ac:dyDescent="0.25">
      <c r="A58" s="148">
        <v>2012520000115</v>
      </c>
      <c r="B58" s="80" t="s">
        <v>1208</v>
      </c>
      <c r="C58" s="81"/>
      <c r="D58" s="99"/>
      <c r="E58" s="99"/>
      <c r="F58" s="83"/>
      <c r="G58" s="91"/>
      <c r="H58" s="91"/>
      <c r="I58" s="91"/>
      <c r="J58" s="91"/>
      <c r="K58" s="138"/>
      <c r="L58" s="81"/>
      <c r="M58" s="81"/>
      <c r="N58" s="81"/>
      <c r="O58" s="81"/>
      <c r="P58" s="109"/>
      <c r="Q58" s="109"/>
      <c r="R58" s="110"/>
      <c r="S58" s="83" t="s">
        <v>1128</v>
      </c>
      <c r="T58" s="86"/>
    </row>
    <row r="59" spans="1:20" s="56" customFormat="1" ht="57" x14ac:dyDescent="0.25">
      <c r="A59" s="148">
        <v>2012520000116</v>
      </c>
      <c r="B59" s="80" t="s">
        <v>1209</v>
      </c>
      <c r="C59" s="81"/>
      <c r="D59" s="99"/>
      <c r="E59" s="99"/>
      <c r="F59" s="83"/>
      <c r="G59" s="91"/>
      <c r="H59" s="91"/>
      <c r="I59" s="91"/>
      <c r="J59" s="91"/>
      <c r="K59" s="138"/>
      <c r="L59" s="81"/>
      <c r="M59" s="81"/>
      <c r="N59" s="81"/>
      <c r="O59" s="81"/>
      <c r="P59" s="109"/>
      <c r="Q59" s="109"/>
      <c r="R59" s="110"/>
      <c r="S59" s="83" t="s">
        <v>1182</v>
      </c>
      <c r="T59" s="86"/>
    </row>
    <row r="60" spans="1:20" s="56" customFormat="1" ht="57" x14ac:dyDescent="0.25">
      <c r="A60" s="148">
        <v>2012520000117</v>
      </c>
      <c r="B60" s="80" t="s">
        <v>1210</v>
      </c>
      <c r="C60" s="81"/>
      <c r="D60" s="99"/>
      <c r="E60" s="99"/>
      <c r="F60" s="83"/>
      <c r="G60" s="91"/>
      <c r="H60" s="91"/>
      <c r="I60" s="91"/>
      <c r="J60" s="91"/>
      <c r="K60" s="138"/>
      <c r="L60" s="81"/>
      <c r="M60" s="81"/>
      <c r="N60" s="81"/>
      <c r="O60" s="81"/>
      <c r="P60" s="109"/>
      <c r="Q60" s="109"/>
      <c r="R60" s="110"/>
      <c r="S60" s="83" t="s">
        <v>1128</v>
      </c>
      <c r="T60" s="86"/>
    </row>
    <row r="61" spans="1:20" s="56" customFormat="1" ht="71.25" x14ac:dyDescent="0.25">
      <c r="A61" s="148">
        <v>2012520000118</v>
      </c>
      <c r="B61" s="80" t="s">
        <v>1211</v>
      </c>
      <c r="C61" s="81"/>
      <c r="D61" s="99"/>
      <c r="E61" s="99"/>
      <c r="F61" s="83"/>
      <c r="G61" s="91"/>
      <c r="H61" s="91"/>
      <c r="I61" s="91"/>
      <c r="J61" s="91"/>
      <c r="K61" s="138"/>
      <c r="L61" s="81"/>
      <c r="M61" s="81"/>
      <c r="N61" s="81"/>
      <c r="O61" s="81"/>
      <c r="P61" s="109"/>
      <c r="Q61" s="109"/>
      <c r="R61" s="110"/>
      <c r="S61" s="83" t="s">
        <v>1128</v>
      </c>
      <c r="T61" s="86"/>
    </row>
    <row r="62" spans="1:20" s="56" customFormat="1" ht="28.5" x14ac:dyDescent="0.25">
      <c r="A62" s="148">
        <v>2012520000119</v>
      </c>
      <c r="B62" s="80" t="s">
        <v>1212</v>
      </c>
      <c r="C62" s="81"/>
      <c r="D62" s="99"/>
      <c r="E62" s="99"/>
      <c r="F62" s="83"/>
      <c r="G62" s="91"/>
      <c r="H62" s="91"/>
      <c r="I62" s="91"/>
      <c r="J62" s="91"/>
      <c r="K62" s="138"/>
      <c r="L62" s="81"/>
      <c r="M62" s="81"/>
      <c r="N62" s="81"/>
      <c r="O62" s="81"/>
      <c r="P62" s="109"/>
      <c r="Q62" s="109"/>
      <c r="R62" s="110"/>
      <c r="S62" s="83" t="s">
        <v>1129</v>
      </c>
      <c r="T62" s="86"/>
    </row>
    <row r="63" spans="1:20" s="56" customFormat="1" ht="71.25" x14ac:dyDescent="0.25">
      <c r="A63" s="79">
        <v>2012520000120</v>
      </c>
      <c r="B63" s="80" t="s">
        <v>114</v>
      </c>
      <c r="C63" s="81" t="s">
        <v>115</v>
      </c>
      <c r="D63" s="99">
        <v>48900000</v>
      </c>
      <c r="E63" s="99">
        <v>48900000</v>
      </c>
      <c r="F63" s="83"/>
      <c r="G63" s="91">
        <v>108900000</v>
      </c>
      <c r="H63" s="91">
        <v>0</v>
      </c>
      <c r="I63" s="91">
        <f t="shared" si="1"/>
        <v>108900000</v>
      </c>
      <c r="J63" s="91">
        <f t="shared" si="0"/>
        <v>157800000</v>
      </c>
      <c r="K63" s="108">
        <v>12000</v>
      </c>
      <c r="L63" s="81" t="s">
        <v>32</v>
      </c>
      <c r="M63" s="81" t="s">
        <v>13</v>
      </c>
      <c r="N63" s="81" t="s">
        <v>17</v>
      </c>
      <c r="O63" s="81" t="s">
        <v>13</v>
      </c>
      <c r="P63" s="109" t="s">
        <v>81</v>
      </c>
      <c r="Q63" s="109" t="s">
        <v>105</v>
      </c>
      <c r="R63" s="110" t="s">
        <v>19</v>
      </c>
      <c r="S63" s="83" t="s">
        <v>1128</v>
      </c>
      <c r="T63" s="86">
        <v>40990</v>
      </c>
    </row>
    <row r="64" spans="1:20" s="56" customFormat="1" ht="42.75" x14ac:dyDescent="0.25">
      <c r="A64" s="79">
        <v>2012520000121</v>
      </c>
      <c r="B64" s="80" t="s">
        <v>116</v>
      </c>
      <c r="C64" s="81" t="s">
        <v>16</v>
      </c>
      <c r="D64" s="99">
        <v>91800000</v>
      </c>
      <c r="E64" s="99">
        <v>91800000</v>
      </c>
      <c r="F64" s="99"/>
      <c r="G64" s="91">
        <v>531240000</v>
      </c>
      <c r="H64" s="91">
        <v>0</v>
      </c>
      <c r="I64" s="91">
        <f t="shared" si="1"/>
        <v>531240000</v>
      </c>
      <c r="J64" s="91">
        <f t="shared" si="0"/>
        <v>623040000</v>
      </c>
      <c r="K64" s="92">
        <v>273</v>
      </c>
      <c r="L64" s="81" t="s">
        <v>117</v>
      </c>
      <c r="M64" s="81" t="s">
        <v>13</v>
      </c>
      <c r="N64" s="81" t="s">
        <v>17</v>
      </c>
      <c r="O64" s="81" t="s">
        <v>13</v>
      </c>
      <c r="P64" s="109" t="s">
        <v>81</v>
      </c>
      <c r="Q64" s="109" t="s">
        <v>105</v>
      </c>
      <c r="R64" s="110" t="s">
        <v>19</v>
      </c>
      <c r="S64" s="83" t="s">
        <v>1128</v>
      </c>
      <c r="T64" s="86">
        <v>40995</v>
      </c>
    </row>
    <row r="65" spans="1:20" s="56" customFormat="1" ht="57" x14ac:dyDescent="0.25">
      <c r="A65" s="148">
        <v>2012520000122</v>
      </c>
      <c r="B65" s="80" t="s">
        <v>1213</v>
      </c>
      <c r="C65" s="121"/>
      <c r="D65" s="99"/>
      <c r="E65" s="99"/>
      <c r="F65" s="99"/>
      <c r="G65" s="91"/>
      <c r="H65" s="91"/>
      <c r="I65" s="91"/>
      <c r="J65" s="91"/>
      <c r="K65" s="139"/>
      <c r="L65" s="81"/>
      <c r="M65" s="81"/>
      <c r="N65" s="81"/>
      <c r="O65" s="81"/>
      <c r="P65" s="109"/>
      <c r="Q65" s="109"/>
      <c r="R65" s="110"/>
      <c r="S65" s="83" t="s">
        <v>1128</v>
      </c>
      <c r="T65" s="86"/>
    </row>
    <row r="66" spans="1:20" s="56" customFormat="1" ht="57" x14ac:dyDescent="0.25">
      <c r="A66" s="79">
        <v>2012520000123</v>
      </c>
      <c r="B66" s="80" t="s">
        <v>118</v>
      </c>
      <c r="C66" s="121" t="s">
        <v>16</v>
      </c>
      <c r="D66" s="82">
        <v>25500000</v>
      </c>
      <c r="E66" s="82">
        <v>25500000</v>
      </c>
      <c r="F66" s="82"/>
      <c r="G66" s="82">
        <v>12240000</v>
      </c>
      <c r="H66" s="91">
        <v>0</v>
      </c>
      <c r="I66" s="91">
        <f t="shared" si="1"/>
        <v>12240000</v>
      </c>
      <c r="J66" s="91">
        <f t="shared" si="0"/>
        <v>37740000</v>
      </c>
      <c r="K66" s="122">
        <v>1680855</v>
      </c>
      <c r="L66" s="81" t="s">
        <v>80</v>
      </c>
      <c r="M66" s="81" t="s">
        <v>13</v>
      </c>
      <c r="N66" s="81" t="s">
        <v>26</v>
      </c>
      <c r="O66" s="81" t="s">
        <v>13</v>
      </c>
      <c r="P66" s="109" t="s">
        <v>81</v>
      </c>
      <c r="Q66" s="109" t="s">
        <v>105</v>
      </c>
      <c r="R66" s="110" t="s">
        <v>19</v>
      </c>
      <c r="S66" s="83" t="s">
        <v>1128</v>
      </c>
      <c r="T66" s="86">
        <v>41009</v>
      </c>
    </row>
    <row r="67" spans="1:20" s="56" customFormat="1" ht="57" x14ac:dyDescent="0.25">
      <c r="A67" s="79">
        <v>2012520000124</v>
      </c>
      <c r="B67" s="80" t="s">
        <v>119</v>
      </c>
      <c r="C67" s="81" t="s">
        <v>16</v>
      </c>
      <c r="D67" s="96">
        <v>135000000</v>
      </c>
      <c r="E67" s="104">
        <v>135000000</v>
      </c>
      <c r="F67" s="83"/>
      <c r="G67" s="96">
        <v>90000000</v>
      </c>
      <c r="H67" s="91">
        <v>0</v>
      </c>
      <c r="I67" s="91">
        <f t="shared" si="1"/>
        <v>90000000</v>
      </c>
      <c r="J67" s="91">
        <f t="shared" si="0"/>
        <v>225000000</v>
      </c>
      <c r="K67" s="98">
        <v>1680855</v>
      </c>
      <c r="L67" s="81" t="s">
        <v>12</v>
      </c>
      <c r="M67" s="81" t="s">
        <v>13</v>
      </c>
      <c r="N67" s="81" t="s">
        <v>34</v>
      </c>
      <c r="O67" s="81" t="s">
        <v>13</v>
      </c>
      <c r="P67" s="109" t="s">
        <v>81</v>
      </c>
      <c r="Q67" s="109" t="s">
        <v>105</v>
      </c>
      <c r="R67" s="110" t="s">
        <v>19</v>
      </c>
      <c r="S67" s="83" t="s">
        <v>1128</v>
      </c>
      <c r="T67" s="86">
        <v>41011</v>
      </c>
    </row>
    <row r="68" spans="1:20" s="56" customFormat="1" ht="57" x14ac:dyDescent="0.25">
      <c r="A68" s="148">
        <v>2012520000125</v>
      </c>
      <c r="B68" s="80" t="s">
        <v>1214</v>
      </c>
      <c r="C68" s="81"/>
      <c r="D68" s="140"/>
      <c r="E68" s="141"/>
      <c r="F68" s="83"/>
      <c r="G68" s="96"/>
      <c r="H68" s="91"/>
      <c r="I68" s="91"/>
      <c r="J68" s="91"/>
      <c r="K68" s="98"/>
      <c r="L68" s="81"/>
      <c r="M68" s="81"/>
      <c r="N68" s="81"/>
      <c r="O68" s="81"/>
      <c r="P68" s="109"/>
      <c r="Q68" s="109"/>
      <c r="R68" s="110"/>
      <c r="S68" s="83" t="s">
        <v>1129</v>
      </c>
      <c r="T68" s="86"/>
    </row>
    <row r="69" spans="1:20" s="56" customFormat="1" ht="42.75" x14ac:dyDescent="0.25">
      <c r="A69" s="79">
        <v>2012520000126</v>
      </c>
      <c r="B69" s="80" t="s">
        <v>120</v>
      </c>
      <c r="C69" s="81" t="s">
        <v>16</v>
      </c>
      <c r="D69" s="99">
        <v>410795000</v>
      </c>
      <c r="E69" s="99">
        <v>191315000</v>
      </c>
      <c r="F69" s="83"/>
      <c r="G69" s="104">
        <v>410795000</v>
      </c>
      <c r="H69" s="84">
        <v>0</v>
      </c>
      <c r="I69" s="91">
        <f t="shared" si="1"/>
        <v>410795000</v>
      </c>
      <c r="J69" s="91">
        <f t="shared" si="0"/>
        <v>821590000</v>
      </c>
      <c r="K69" s="98">
        <v>1660087</v>
      </c>
      <c r="L69" s="81" t="s">
        <v>32</v>
      </c>
      <c r="M69" s="81" t="s">
        <v>13</v>
      </c>
      <c r="N69" s="81" t="s">
        <v>34</v>
      </c>
      <c r="O69" s="81" t="s">
        <v>13</v>
      </c>
      <c r="P69" s="109" t="s">
        <v>81</v>
      </c>
      <c r="Q69" s="109" t="s">
        <v>105</v>
      </c>
      <c r="R69" s="110" t="s">
        <v>19</v>
      </c>
      <c r="S69" s="83" t="s">
        <v>1128</v>
      </c>
      <c r="T69" s="86">
        <v>41283</v>
      </c>
    </row>
    <row r="70" spans="1:20" s="56" customFormat="1" ht="57" x14ac:dyDescent="0.25">
      <c r="A70" s="79">
        <v>2012520000127</v>
      </c>
      <c r="B70" s="80" t="s">
        <v>121</v>
      </c>
      <c r="C70" s="81" t="s">
        <v>16</v>
      </c>
      <c r="D70" s="99">
        <v>76960000</v>
      </c>
      <c r="E70" s="99">
        <v>76960000</v>
      </c>
      <c r="F70" s="83"/>
      <c r="G70" s="105">
        <v>214030008</v>
      </c>
      <c r="H70" s="84">
        <v>0</v>
      </c>
      <c r="I70" s="91">
        <f t="shared" si="1"/>
        <v>214030008</v>
      </c>
      <c r="J70" s="91">
        <f t="shared" si="0"/>
        <v>290990008</v>
      </c>
      <c r="K70" s="98">
        <v>1660087</v>
      </c>
      <c r="L70" s="81" t="s">
        <v>32</v>
      </c>
      <c r="M70" s="81" t="s">
        <v>13</v>
      </c>
      <c r="N70" s="81" t="s">
        <v>34</v>
      </c>
      <c r="O70" s="81" t="s">
        <v>13</v>
      </c>
      <c r="P70" s="109" t="s">
        <v>81</v>
      </c>
      <c r="Q70" s="109" t="s">
        <v>105</v>
      </c>
      <c r="R70" s="110" t="s">
        <v>19</v>
      </c>
      <c r="S70" s="83" t="s">
        <v>1128</v>
      </c>
      <c r="T70" s="86">
        <v>41019</v>
      </c>
    </row>
    <row r="71" spans="1:20" s="56" customFormat="1" ht="42.75" x14ac:dyDescent="0.25">
      <c r="A71" s="79">
        <v>2012520000128</v>
      </c>
      <c r="B71" s="80" t="s">
        <v>122</v>
      </c>
      <c r="C71" s="81" t="s">
        <v>16</v>
      </c>
      <c r="D71" s="99">
        <v>33600000</v>
      </c>
      <c r="E71" s="99">
        <v>33600000</v>
      </c>
      <c r="F71" s="83"/>
      <c r="G71" s="120">
        <v>96860000</v>
      </c>
      <c r="H71" s="91">
        <v>0</v>
      </c>
      <c r="I71" s="91">
        <f t="shared" si="1"/>
        <v>96860000</v>
      </c>
      <c r="J71" s="91">
        <f t="shared" si="0"/>
        <v>130460000</v>
      </c>
      <c r="K71" s="92">
        <v>27</v>
      </c>
      <c r="L71" s="81" t="s">
        <v>49</v>
      </c>
      <c r="M71" s="81" t="s">
        <v>123</v>
      </c>
      <c r="N71" s="81" t="s">
        <v>29</v>
      </c>
      <c r="O71" s="81" t="s">
        <v>13</v>
      </c>
      <c r="P71" s="109" t="s">
        <v>81</v>
      </c>
      <c r="Q71" s="109" t="s">
        <v>105</v>
      </c>
      <c r="R71" s="110" t="s">
        <v>19</v>
      </c>
      <c r="S71" s="83" t="s">
        <v>1128</v>
      </c>
      <c r="T71" s="86">
        <v>41019</v>
      </c>
    </row>
    <row r="72" spans="1:20" s="56" customFormat="1" ht="57.75" customHeight="1" x14ac:dyDescent="0.25">
      <c r="A72" s="148">
        <v>2012520000129</v>
      </c>
      <c r="B72" s="80" t="s">
        <v>1215</v>
      </c>
      <c r="C72" s="81"/>
      <c r="D72" s="131"/>
      <c r="E72" s="131"/>
      <c r="F72" s="137"/>
      <c r="G72" s="120"/>
      <c r="H72" s="91"/>
      <c r="I72" s="91"/>
      <c r="J72" s="91"/>
      <c r="K72" s="92"/>
      <c r="L72" s="81"/>
      <c r="M72" s="81"/>
      <c r="N72" s="81"/>
      <c r="O72" s="81"/>
      <c r="P72" s="109"/>
      <c r="Q72" s="109"/>
      <c r="R72" s="110"/>
      <c r="S72" s="83" t="s">
        <v>1129</v>
      </c>
      <c r="T72" s="86"/>
    </row>
    <row r="73" spans="1:20" s="56" customFormat="1" ht="42.75" x14ac:dyDescent="0.25">
      <c r="A73" s="148">
        <v>2012520000130</v>
      </c>
      <c r="B73" s="80" t="s">
        <v>1216</v>
      </c>
      <c r="C73" s="81"/>
      <c r="D73" s="131"/>
      <c r="E73" s="131"/>
      <c r="F73" s="137"/>
      <c r="G73" s="120"/>
      <c r="H73" s="91"/>
      <c r="I73" s="91"/>
      <c r="J73" s="91"/>
      <c r="K73" s="92"/>
      <c r="L73" s="81"/>
      <c r="M73" s="81"/>
      <c r="N73" s="81"/>
      <c r="O73" s="81"/>
      <c r="P73" s="109"/>
      <c r="Q73" s="109"/>
      <c r="R73" s="110"/>
      <c r="S73" s="83" t="s">
        <v>1128</v>
      </c>
      <c r="T73" s="86"/>
    </row>
    <row r="74" spans="1:20" s="56" customFormat="1" ht="28.5" x14ac:dyDescent="0.25">
      <c r="A74" s="148">
        <v>2012520000131</v>
      </c>
      <c r="B74" s="80" t="s">
        <v>1217</v>
      </c>
      <c r="C74" s="81"/>
      <c r="D74" s="131"/>
      <c r="E74" s="131"/>
      <c r="F74" s="137"/>
      <c r="G74" s="120"/>
      <c r="H74" s="91"/>
      <c r="I74" s="91"/>
      <c r="J74" s="91"/>
      <c r="K74" s="92"/>
      <c r="L74" s="81"/>
      <c r="M74" s="81"/>
      <c r="N74" s="81"/>
      <c r="O74" s="81"/>
      <c r="P74" s="109"/>
      <c r="Q74" s="109"/>
      <c r="R74" s="110"/>
      <c r="S74" s="83" t="s">
        <v>1129</v>
      </c>
      <c r="T74" s="86"/>
    </row>
    <row r="75" spans="1:20" s="56" customFormat="1" ht="42.75" x14ac:dyDescent="0.25">
      <c r="A75" s="148">
        <v>2012520000132</v>
      </c>
      <c r="B75" s="80" t="s">
        <v>1218</v>
      </c>
      <c r="C75" s="81"/>
      <c r="D75" s="131"/>
      <c r="E75" s="131"/>
      <c r="F75" s="137"/>
      <c r="G75" s="120"/>
      <c r="H75" s="91"/>
      <c r="I75" s="91"/>
      <c r="J75" s="91"/>
      <c r="K75" s="92"/>
      <c r="L75" s="81"/>
      <c r="M75" s="81"/>
      <c r="N75" s="81"/>
      <c r="O75" s="81"/>
      <c r="P75" s="109"/>
      <c r="Q75" s="109"/>
      <c r="R75" s="110"/>
      <c r="S75" s="83" t="s">
        <v>1129</v>
      </c>
      <c r="T75" s="86"/>
    </row>
    <row r="76" spans="1:20" s="56" customFormat="1" ht="42.75" x14ac:dyDescent="0.25">
      <c r="A76" s="79">
        <v>2012520000133</v>
      </c>
      <c r="B76" s="80" t="s">
        <v>124</v>
      </c>
      <c r="C76" s="81" t="s">
        <v>16</v>
      </c>
      <c r="D76" s="91">
        <v>370293138</v>
      </c>
      <c r="E76" s="91">
        <v>370293138</v>
      </c>
      <c r="F76" s="91"/>
      <c r="G76" s="91">
        <v>428015706</v>
      </c>
      <c r="H76" s="91">
        <v>0</v>
      </c>
      <c r="I76" s="91">
        <f t="shared" si="1"/>
        <v>428015706</v>
      </c>
      <c r="J76" s="91">
        <f t="shared" si="0"/>
        <v>798308844</v>
      </c>
      <c r="K76" s="92">
        <v>420</v>
      </c>
      <c r="L76" s="81" t="s">
        <v>45</v>
      </c>
      <c r="M76" s="81" t="s">
        <v>13</v>
      </c>
      <c r="N76" s="81" t="s">
        <v>29</v>
      </c>
      <c r="O76" s="81" t="s">
        <v>13</v>
      </c>
      <c r="P76" s="109" t="s">
        <v>81</v>
      </c>
      <c r="Q76" s="109" t="s">
        <v>105</v>
      </c>
      <c r="R76" s="110" t="s">
        <v>19</v>
      </c>
      <c r="S76" s="83" t="s">
        <v>1128</v>
      </c>
      <c r="T76" s="86">
        <v>41033</v>
      </c>
    </row>
    <row r="77" spans="1:20" s="56" customFormat="1" ht="57" x14ac:dyDescent="0.25">
      <c r="A77" s="148">
        <v>2012520000134</v>
      </c>
      <c r="B77" s="80" t="s">
        <v>1219</v>
      </c>
      <c r="C77" s="81"/>
      <c r="D77" s="142"/>
      <c r="E77" s="91"/>
      <c r="F77" s="91"/>
      <c r="G77" s="91"/>
      <c r="H77" s="91"/>
      <c r="I77" s="91"/>
      <c r="J77" s="91"/>
      <c r="K77" s="92"/>
      <c r="L77" s="81"/>
      <c r="M77" s="81"/>
      <c r="N77" s="81"/>
      <c r="O77" s="81"/>
      <c r="P77" s="109"/>
      <c r="Q77" s="109"/>
      <c r="R77" s="110"/>
      <c r="S77" s="83" t="s">
        <v>1128</v>
      </c>
      <c r="T77" s="86"/>
    </row>
    <row r="78" spans="1:20" s="56" customFormat="1" ht="57" x14ac:dyDescent="0.25">
      <c r="A78" s="79">
        <v>2012520000135</v>
      </c>
      <c r="B78" s="80" t="s">
        <v>1221</v>
      </c>
      <c r="C78" s="81"/>
      <c r="D78" s="142"/>
      <c r="E78" s="91"/>
      <c r="F78" s="91"/>
      <c r="G78" s="91"/>
      <c r="H78" s="91"/>
      <c r="I78" s="91"/>
      <c r="J78" s="91"/>
      <c r="K78" s="92"/>
      <c r="L78" s="81"/>
      <c r="M78" s="81"/>
      <c r="N78" s="81"/>
      <c r="O78" s="81"/>
      <c r="P78" s="109"/>
      <c r="Q78" s="109"/>
      <c r="R78" s="110"/>
      <c r="S78" s="83" t="s">
        <v>1130</v>
      </c>
      <c r="T78" s="86"/>
    </row>
    <row r="79" spans="1:20" s="56" customFormat="1" ht="28.5" x14ac:dyDescent="0.25">
      <c r="A79" s="148">
        <v>2012520000136</v>
      </c>
      <c r="B79" s="80" t="s">
        <v>1223</v>
      </c>
      <c r="C79" s="81"/>
      <c r="D79" s="142"/>
      <c r="E79" s="91"/>
      <c r="F79" s="91"/>
      <c r="G79" s="91"/>
      <c r="H79" s="91"/>
      <c r="I79" s="91"/>
      <c r="J79" s="91"/>
      <c r="K79" s="92"/>
      <c r="L79" s="81"/>
      <c r="M79" s="81"/>
      <c r="N79" s="81"/>
      <c r="O79" s="81"/>
      <c r="P79" s="109"/>
      <c r="Q79" s="109"/>
      <c r="R79" s="110"/>
      <c r="S79" s="83" t="s">
        <v>1129</v>
      </c>
      <c r="T79" s="86"/>
    </row>
    <row r="80" spans="1:20" s="56" customFormat="1" ht="42.75" x14ac:dyDescent="0.25">
      <c r="A80" s="148">
        <v>2012520000137</v>
      </c>
      <c r="B80" s="80" t="s">
        <v>1224</v>
      </c>
      <c r="C80" s="81"/>
      <c r="D80" s="142"/>
      <c r="E80" s="91"/>
      <c r="F80" s="91"/>
      <c r="G80" s="91"/>
      <c r="H80" s="91"/>
      <c r="I80" s="91"/>
      <c r="J80" s="91"/>
      <c r="K80" s="92"/>
      <c r="L80" s="81"/>
      <c r="M80" s="81"/>
      <c r="N80" s="81"/>
      <c r="O80" s="81"/>
      <c r="P80" s="109"/>
      <c r="Q80" s="109"/>
      <c r="R80" s="110"/>
      <c r="S80" s="83" t="s">
        <v>1129</v>
      </c>
      <c r="T80" s="86"/>
    </row>
    <row r="81" spans="1:20" s="56" customFormat="1" ht="42.75" x14ac:dyDescent="0.25">
      <c r="A81" s="148">
        <v>2012520000138</v>
      </c>
      <c r="B81" s="80" t="s">
        <v>1225</v>
      </c>
      <c r="C81" s="81"/>
      <c r="D81" s="142"/>
      <c r="E81" s="91"/>
      <c r="F81" s="91"/>
      <c r="G81" s="91"/>
      <c r="H81" s="91"/>
      <c r="I81" s="91"/>
      <c r="J81" s="91"/>
      <c r="K81" s="92"/>
      <c r="L81" s="81"/>
      <c r="M81" s="81"/>
      <c r="N81" s="81"/>
      <c r="O81" s="81"/>
      <c r="P81" s="109"/>
      <c r="Q81" s="109"/>
      <c r="R81" s="110"/>
      <c r="S81" s="83" t="s">
        <v>1130</v>
      </c>
      <c r="T81" s="86"/>
    </row>
    <row r="82" spans="1:20" s="56" customFormat="1" ht="42.75" x14ac:dyDescent="0.25">
      <c r="A82" s="148">
        <v>2012520000139</v>
      </c>
      <c r="B82" s="80" t="s">
        <v>1222</v>
      </c>
      <c r="C82" s="81"/>
      <c r="D82" s="142"/>
      <c r="E82" s="91"/>
      <c r="F82" s="91"/>
      <c r="G82" s="91"/>
      <c r="H82" s="91"/>
      <c r="I82" s="91"/>
      <c r="J82" s="91"/>
      <c r="K82" s="92"/>
      <c r="L82" s="81"/>
      <c r="M82" s="81"/>
      <c r="N82" s="81"/>
      <c r="O82" s="81"/>
      <c r="P82" s="109"/>
      <c r="Q82" s="109"/>
      <c r="R82" s="110"/>
      <c r="S82" s="83" t="s">
        <v>1129</v>
      </c>
      <c r="T82" s="86"/>
    </row>
    <row r="83" spans="1:20" s="56" customFormat="1" ht="42.75" x14ac:dyDescent="0.25">
      <c r="A83" s="79">
        <v>2012520000140</v>
      </c>
      <c r="B83" s="80" t="s">
        <v>127</v>
      </c>
      <c r="C83" s="81" t="s">
        <v>16</v>
      </c>
      <c r="D83" s="108">
        <v>100236000</v>
      </c>
      <c r="E83" s="82">
        <v>100236000</v>
      </c>
      <c r="F83" s="83"/>
      <c r="G83" s="82">
        <v>376676000</v>
      </c>
      <c r="H83" s="91">
        <v>0</v>
      </c>
      <c r="I83" s="91">
        <f t="shared" ref="I83:I151" si="2">+G83+H83</f>
        <v>376676000</v>
      </c>
      <c r="J83" s="91">
        <f t="shared" ref="J83:J151" si="3">+D83+I83</f>
        <v>476912000</v>
      </c>
      <c r="K83" s="98">
        <v>1660083</v>
      </c>
      <c r="L83" s="81" t="s">
        <v>49</v>
      </c>
      <c r="M83" s="81" t="s">
        <v>128</v>
      </c>
      <c r="N83" s="81" t="s">
        <v>17</v>
      </c>
      <c r="O83" s="81" t="s">
        <v>13</v>
      </c>
      <c r="P83" s="109" t="s">
        <v>81</v>
      </c>
      <c r="Q83" s="109" t="s">
        <v>105</v>
      </c>
      <c r="R83" s="110" t="s">
        <v>19</v>
      </c>
      <c r="S83" s="83" t="s">
        <v>1128</v>
      </c>
      <c r="T83" s="86">
        <v>41053</v>
      </c>
    </row>
    <row r="84" spans="1:20" s="56" customFormat="1" ht="57" x14ac:dyDescent="0.25">
      <c r="A84" s="79">
        <v>2012520000141</v>
      </c>
      <c r="B84" s="80" t="s">
        <v>129</v>
      </c>
      <c r="C84" s="81" t="s">
        <v>72</v>
      </c>
      <c r="D84" s="99">
        <v>6000000</v>
      </c>
      <c r="E84" s="99">
        <v>6000000</v>
      </c>
      <c r="F84" s="83"/>
      <c r="G84" s="91">
        <v>0</v>
      </c>
      <c r="H84" s="91">
        <v>0</v>
      </c>
      <c r="I84" s="91">
        <f t="shared" si="2"/>
        <v>0</v>
      </c>
      <c r="J84" s="91">
        <f t="shared" si="3"/>
        <v>6000000</v>
      </c>
      <c r="K84" s="92">
        <v>200</v>
      </c>
      <c r="L84" s="81" t="s">
        <v>22</v>
      </c>
      <c r="M84" s="81" t="s">
        <v>130</v>
      </c>
      <c r="N84" s="81" t="s">
        <v>39</v>
      </c>
      <c r="O84" s="81" t="s">
        <v>130</v>
      </c>
      <c r="P84" s="85" t="s">
        <v>76</v>
      </c>
      <c r="Q84" s="85" t="s">
        <v>131</v>
      </c>
      <c r="R84" s="94" t="s">
        <v>95</v>
      </c>
      <c r="S84" s="83" t="s">
        <v>1129</v>
      </c>
      <c r="T84" s="86">
        <v>41066</v>
      </c>
    </row>
    <row r="85" spans="1:20" s="56" customFormat="1" ht="71.25" x14ac:dyDescent="0.25">
      <c r="A85" s="79">
        <v>2012520000142</v>
      </c>
      <c r="B85" s="80" t="s">
        <v>132</v>
      </c>
      <c r="C85" s="81" t="s">
        <v>133</v>
      </c>
      <c r="D85" s="99">
        <v>266560920</v>
      </c>
      <c r="E85" s="99">
        <v>266560920</v>
      </c>
      <c r="F85" s="83"/>
      <c r="G85" s="91">
        <v>0</v>
      </c>
      <c r="H85" s="91">
        <v>0</v>
      </c>
      <c r="I85" s="91">
        <f t="shared" si="2"/>
        <v>0</v>
      </c>
      <c r="J85" s="91">
        <f t="shared" si="3"/>
        <v>266560920</v>
      </c>
      <c r="K85" s="98">
        <v>5630</v>
      </c>
      <c r="L85" s="81" t="s">
        <v>22</v>
      </c>
      <c r="M85" s="81" t="s">
        <v>134</v>
      </c>
      <c r="N85" s="81" t="s">
        <v>23</v>
      </c>
      <c r="O85" s="81" t="s">
        <v>134</v>
      </c>
      <c r="P85" s="85" t="s">
        <v>76</v>
      </c>
      <c r="Q85" s="85" t="s">
        <v>135</v>
      </c>
      <c r="R85" s="94" t="s">
        <v>136</v>
      </c>
      <c r="S85" s="83" t="s">
        <v>1129</v>
      </c>
      <c r="T85" s="86">
        <v>41148</v>
      </c>
    </row>
    <row r="86" spans="1:20" s="56" customFormat="1" ht="28.5" x14ac:dyDescent="0.25">
      <c r="A86" s="148">
        <v>2012520000143</v>
      </c>
      <c r="B86" s="80" t="s">
        <v>1226</v>
      </c>
      <c r="C86" s="81"/>
      <c r="D86" s="99"/>
      <c r="E86" s="99"/>
      <c r="F86" s="83"/>
      <c r="G86" s="91"/>
      <c r="H86" s="91"/>
      <c r="I86" s="91"/>
      <c r="J86" s="91"/>
      <c r="K86" s="98"/>
      <c r="L86" s="81"/>
      <c r="M86" s="81"/>
      <c r="N86" s="81"/>
      <c r="O86" s="81"/>
      <c r="P86" s="85"/>
      <c r="Q86" s="85"/>
      <c r="R86" s="94"/>
      <c r="S86" s="83" t="s">
        <v>1182</v>
      </c>
      <c r="T86" s="86"/>
    </row>
    <row r="87" spans="1:20" s="56" customFormat="1" ht="114" customHeight="1" x14ac:dyDescent="0.25">
      <c r="A87" s="79">
        <v>2012520000144</v>
      </c>
      <c r="B87" s="80" t="s">
        <v>137</v>
      </c>
      <c r="C87" s="81" t="s">
        <v>16</v>
      </c>
      <c r="D87" s="99">
        <v>52434205</v>
      </c>
      <c r="E87" s="99">
        <v>52434205</v>
      </c>
      <c r="F87" s="83"/>
      <c r="G87" s="82">
        <v>62096755</v>
      </c>
      <c r="H87" s="84">
        <v>0</v>
      </c>
      <c r="I87" s="84">
        <f t="shared" si="2"/>
        <v>62096755</v>
      </c>
      <c r="J87" s="91">
        <f t="shared" si="3"/>
        <v>114530960</v>
      </c>
      <c r="K87" s="98">
        <v>1541956</v>
      </c>
      <c r="L87" s="81" t="s">
        <v>12</v>
      </c>
      <c r="M87" s="81" t="s">
        <v>13</v>
      </c>
      <c r="N87" s="81" t="s">
        <v>104</v>
      </c>
      <c r="O87" s="81" t="s">
        <v>13</v>
      </c>
      <c r="P87" s="85" t="s">
        <v>76</v>
      </c>
      <c r="Q87" s="85" t="s">
        <v>135</v>
      </c>
      <c r="R87" s="94" t="s">
        <v>136</v>
      </c>
      <c r="S87" s="83" t="s">
        <v>1128</v>
      </c>
      <c r="T87" s="86">
        <v>41075</v>
      </c>
    </row>
    <row r="88" spans="1:20" s="56" customFormat="1" ht="57" x14ac:dyDescent="0.25">
      <c r="A88" s="79">
        <v>2012520000145</v>
      </c>
      <c r="B88" s="111" t="s">
        <v>138</v>
      </c>
      <c r="C88" s="81" t="s">
        <v>31</v>
      </c>
      <c r="D88" s="99">
        <v>120000000</v>
      </c>
      <c r="E88" s="99">
        <v>120000000</v>
      </c>
      <c r="F88" s="83"/>
      <c r="G88" s="91">
        <v>0</v>
      </c>
      <c r="H88" s="91">
        <v>0</v>
      </c>
      <c r="I88" s="91">
        <f t="shared" si="2"/>
        <v>0</v>
      </c>
      <c r="J88" s="91">
        <f t="shared" si="3"/>
        <v>120000000</v>
      </c>
      <c r="K88" s="98">
        <v>3500</v>
      </c>
      <c r="L88" s="81" t="s">
        <v>22</v>
      </c>
      <c r="M88" s="81" t="s">
        <v>139</v>
      </c>
      <c r="N88" s="81" t="s">
        <v>39</v>
      </c>
      <c r="O88" s="81" t="s">
        <v>139</v>
      </c>
      <c r="P88" s="85" t="s">
        <v>76</v>
      </c>
      <c r="Q88" s="85" t="s">
        <v>76</v>
      </c>
      <c r="R88" s="94" t="s">
        <v>93</v>
      </c>
      <c r="S88" s="112" t="s">
        <v>1129</v>
      </c>
      <c r="T88" s="86">
        <v>41086</v>
      </c>
    </row>
    <row r="89" spans="1:20" s="56" customFormat="1" ht="71.25" x14ac:dyDescent="0.25">
      <c r="A89" s="79">
        <v>2012520000146</v>
      </c>
      <c r="B89" s="80" t="s">
        <v>140</v>
      </c>
      <c r="C89" s="81" t="s">
        <v>72</v>
      </c>
      <c r="D89" s="99">
        <v>335000000</v>
      </c>
      <c r="E89" s="99">
        <v>335000000</v>
      </c>
      <c r="F89" s="83"/>
      <c r="G89" s="91">
        <v>0</v>
      </c>
      <c r="H89" s="91">
        <v>0</v>
      </c>
      <c r="I89" s="91">
        <f t="shared" si="2"/>
        <v>0</v>
      </c>
      <c r="J89" s="91">
        <f t="shared" si="3"/>
        <v>335000000</v>
      </c>
      <c r="K89" s="98">
        <v>300000</v>
      </c>
      <c r="L89" s="81" t="s">
        <v>22</v>
      </c>
      <c r="M89" s="81" t="s">
        <v>130</v>
      </c>
      <c r="N89" s="81" t="s">
        <v>23</v>
      </c>
      <c r="O89" s="81" t="s">
        <v>130</v>
      </c>
      <c r="P89" s="85" t="s">
        <v>76</v>
      </c>
      <c r="Q89" s="85" t="s">
        <v>135</v>
      </c>
      <c r="R89" s="94" t="s">
        <v>136</v>
      </c>
      <c r="S89" s="83" t="s">
        <v>1129</v>
      </c>
      <c r="T89" s="86">
        <v>41164</v>
      </c>
    </row>
    <row r="90" spans="1:20" s="56" customFormat="1" ht="71.25" x14ac:dyDescent="0.25">
      <c r="A90" s="79">
        <v>2012520000147</v>
      </c>
      <c r="B90" s="80" t="s">
        <v>141</v>
      </c>
      <c r="C90" s="81" t="s">
        <v>35</v>
      </c>
      <c r="D90" s="99">
        <v>274000000</v>
      </c>
      <c r="E90" s="99">
        <v>274000000</v>
      </c>
      <c r="F90" s="83"/>
      <c r="G90" s="82">
        <v>274000000</v>
      </c>
      <c r="H90" s="84">
        <v>0</v>
      </c>
      <c r="I90" s="91">
        <f t="shared" si="2"/>
        <v>274000000</v>
      </c>
      <c r="J90" s="91">
        <f t="shared" si="3"/>
        <v>548000000</v>
      </c>
      <c r="K90" s="98">
        <v>404029</v>
      </c>
      <c r="L90" s="81" t="s">
        <v>22</v>
      </c>
      <c r="M90" s="81" t="s">
        <v>142</v>
      </c>
      <c r="N90" s="81" t="s">
        <v>23</v>
      </c>
      <c r="O90" s="81" t="s">
        <v>143</v>
      </c>
      <c r="P90" s="85" t="s">
        <v>76</v>
      </c>
      <c r="Q90" s="85" t="s">
        <v>135</v>
      </c>
      <c r="R90" s="94" t="s">
        <v>136</v>
      </c>
      <c r="S90" s="83" t="s">
        <v>1128</v>
      </c>
      <c r="T90" s="86">
        <v>41115</v>
      </c>
    </row>
    <row r="91" spans="1:20" s="56" customFormat="1" ht="71.25" x14ac:dyDescent="0.25">
      <c r="A91" s="79">
        <v>2012520000148</v>
      </c>
      <c r="B91" s="80" t="s">
        <v>144</v>
      </c>
      <c r="C91" s="81" t="s">
        <v>13</v>
      </c>
      <c r="D91" s="99">
        <v>1300000000</v>
      </c>
      <c r="E91" s="99">
        <v>1300000000</v>
      </c>
      <c r="F91" s="83"/>
      <c r="G91" s="91">
        <v>0</v>
      </c>
      <c r="H91" s="91">
        <v>0</v>
      </c>
      <c r="I91" s="91">
        <f t="shared" si="2"/>
        <v>0</v>
      </c>
      <c r="J91" s="91">
        <f t="shared" si="3"/>
        <v>1300000000</v>
      </c>
      <c r="K91" s="98">
        <v>1500</v>
      </c>
      <c r="L91" s="81" t="s">
        <v>66</v>
      </c>
      <c r="M91" s="81" t="s">
        <v>41</v>
      </c>
      <c r="N91" s="81" t="s">
        <v>48</v>
      </c>
      <c r="O91" s="81" t="s">
        <v>13</v>
      </c>
      <c r="P91" s="100" t="s">
        <v>145</v>
      </c>
      <c r="Q91" s="100" t="s">
        <v>146</v>
      </c>
      <c r="R91" s="101" t="s">
        <v>147</v>
      </c>
      <c r="S91" s="83" t="s">
        <v>1129</v>
      </c>
      <c r="T91" s="86">
        <v>41106</v>
      </c>
    </row>
    <row r="92" spans="1:20" s="56" customFormat="1" ht="71.25" x14ac:dyDescent="0.25">
      <c r="A92" s="79">
        <v>2012520000149</v>
      </c>
      <c r="B92" s="80" t="s">
        <v>148</v>
      </c>
      <c r="C92" s="81" t="s">
        <v>149</v>
      </c>
      <c r="D92" s="99">
        <v>59996862</v>
      </c>
      <c r="E92" s="99">
        <v>59996862</v>
      </c>
      <c r="F92" s="83"/>
      <c r="G92" s="91">
        <v>0</v>
      </c>
      <c r="H92" s="91">
        <v>0</v>
      </c>
      <c r="I92" s="91">
        <f t="shared" si="2"/>
        <v>0</v>
      </c>
      <c r="J92" s="91">
        <f t="shared" si="3"/>
        <v>59996862</v>
      </c>
      <c r="K92" s="98">
        <v>2000</v>
      </c>
      <c r="L92" s="81" t="s">
        <v>12</v>
      </c>
      <c r="M92" s="81" t="s">
        <v>150</v>
      </c>
      <c r="N92" s="81" t="s">
        <v>29</v>
      </c>
      <c r="O92" s="81" t="s">
        <v>150</v>
      </c>
      <c r="P92" s="85" t="s">
        <v>76</v>
      </c>
      <c r="Q92" s="85" t="s">
        <v>135</v>
      </c>
      <c r="R92" s="101" t="s">
        <v>151</v>
      </c>
      <c r="S92" s="83" t="s">
        <v>1129</v>
      </c>
      <c r="T92" s="86">
        <v>41103</v>
      </c>
    </row>
    <row r="93" spans="1:20" s="56" customFormat="1" ht="28.5" x14ac:dyDescent="0.25">
      <c r="A93" s="148">
        <v>2012520000150</v>
      </c>
      <c r="B93" s="80" t="s">
        <v>1227</v>
      </c>
      <c r="C93" s="81"/>
      <c r="D93" s="99"/>
      <c r="E93" s="99"/>
      <c r="F93" s="83"/>
      <c r="G93" s="91"/>
      <c r="H93" s="91"/>
      <c r="I93" s="91"/>
      <c r="J93" s="91"/>
      <c r="K93" s="98"/>
      <c r="L93" s="93"/>
      <c r="M93" s="81"/>
      <c r="N93" s="81"/>
      <c r="O93" s="81"/>
      <c r="P93" s="85"/>
      <c r="Q93" s="85"/>
      <c r="R93" s="101"/>
      <c r="S93" s="83" t="s">
        <v>1130</v>
      </c>
      <c r="T93" s="86"/>
    </row>
    <row r="94" spans="1:20" s="56" customFormat="1" ht="85.5" x14ac:dyDescent="0.25">
      <c r="A94" s="79">
        <v>2012520000151</v>
      </c>
      <c r="B94" s="80" t="s">
        <v>152</v>
      </c>
      <c r="C94" s="81" t="s">
        <v>13</v>
      </c>
      <c r="D94" s="99">
        <v>300000000</v>
      </c>
      <c r="E94" s="99">
        <v>300000000</v>
      </c>
      <c r="F94" s="83"/>
      <c r="G94" s="91">
        <v>0</v>
      </c>
      <c r="H94" s="91">
        <v>0</v>
      </c>
      <c r="I94" s="91">
        <f t="shared" si="2"/>
        <v>0</v>
      </c>
      <c r="J94" s="91">
        <f t="shared" si="3"/>
        <v>300000000</v>
      </c>
      <c r="K94" s="98">
        <v>28733</v>
      </c>
      <c r="L94" s="93" t="s">
        <v>40</v>
      </c>
      <c r="M94" s="81" t="s">
        <v>153</v>
      </c>
      <c r="N94" s="81" t="s">
        <v>42</v>
      </c>
      <c r="O94" s="81" t="s">
        <v>13</v>
      </c>
      <c r="P94" s="100" t="s">
        <v>145</v>
      </c>
      <c r="Q94" s="100" t="s">
        <v>146</v>
      </c>
      <c r="R94" s="101" t="s">
        <v>147</v>
      </c>
      <c r="S94" s="83" t="s">
        <v>1129</v>
      </c>
      <c r="T94" s="86">
        <v>41171</v>
      </c>
    </row>
    <row r="95" spans="1:20" s="56" customFormat="1" ht="71.25" x14ac:dyDescent="0.25">
      <c r="A95" s="79">
        <v>2012520000152</v>
      </c>
      <c r="B95" s="80" t="s">
        <v>154</v>
      </c>
      <c r="C95" s="81" t="s">
        <v>72</v>
      </c>
      <c r="D95" s="99">
        <v>1792154364</v>
      </c>
      <c r="E95" s="99">
        <v>1792154364</v>
      </c>
      <c r="F95" s="83"/>
      <c r="G95" s="91">
        <v>0</v>
      </c>
      <c r="H95" s="91">
        <v>0</v>
      </c>
      <c r="I95" s="91">
        <f t="shared" si="2"/>
        <v>0</v>
      </c>
      <c r="J95" s="91">
        <f t="shared" si="3"/>
        <v>1792154364</v>
      </c>
      <c r="K95" s="98">
        <v>300200</v>
      </c>
      <c r="L95" s="93" t="s">
        <v>22</v>
      </c>
      <c r="M95" s="81" t="s">
        <v>155</v>
      </c>
      <c r="N95" s="81" t="s">
        <v>39</v>
      </c>
      <c r="O95" s="81" t="s">
        <v>155</v>
      </c>
      <c r="P95" s="85" t="s">
        <v>76</v>
      </c>
      <c r="Q95" s="85" t="s">
        <v>135</v>
      </c>
      <c r="R95" s="94" t="s">
        <v>136</v>
      </c>
      <c r="S95" s="83" t="s">
        <v>1130</v>
      </c>
      <c r="T95" s="86">
        <v>41222</v>
      </c>
    </row>
    <row r="96" spans="1:20" s="56" customFormat="1" ht="71.25" x14ac:dyDescent="0.25">
      <c r="A96" s="79">
        <v>2012520000153</v>
      </c>
      <c r="B96" s="80" t="s">
        <v>156</v>
      </c>
      <c r="C96" s="81" t="s">
        <v>16</v>
      </c>
      <c r="D96" s="99">
        <v>277623358</v>
      </c>
      <c r="E96" s="99">
        <v>277623358</v>
      </c>
      <c r="F96" s="83"/>
      <c r="G96" s="91">
        <v>0</v>
      </c>
      <c r="H96" s="91">
        <v>0</v>
      </c>
      <c r="I96" s="91">
        <f t="shared" si="2"/>
        <v>0</v>
      </c>
      <c r="J96" s="91">
        <f t="shared" si="3"/>
        <v>277623358</v>
      </c>
      <c r="K96" s="98">
        <v>163840</v>
      </c>
      <c r="L96" s="93" t="s">
        <v>22</v>
      </c>
      <c r="M96" s="81" t="s">
        <v>157</v>
      </c>
      <c r="N96" s="81" t="s">
        <v>23</v>
      </c>
      <c r="O96" s="81" t="s">
        <v>157</v>
      </c>
      <c r="P96" s="85" t="s">
        <v>76</v>
      </c>
      <c r="Q96" s="85" t="s">
        <v>135</v>
      </c>
      <c r="R96" s="94" t="s">
        <v>136</v>
      </c>
      <c r="S96" s="83" t="s">
        <v>1129</v>
      </c>
      <c r="T96" s="86">
        <v>41123</v>
      </c>
    </row>
    <row r="97" spans="1:20" s="56" customFormat="1" ht="57" x14ac:dyDescent="0.25">
      <c r="A97" s="79">
        <v>2012520000154</v>
      </c>
      <c r="B97" s="80" t="s">
        <v>158</v>
      </c>
      <c r="C97" s="81" t="s">
        <v>16</v>
      </c>
      <c r="D97" s="99">
        <v>200000000</v>
      </c>
      <c r="E97" s="99">
        <v>200000000</v>
      </c>
      <c r="F97" s="83"/>
      <c r="G97" s="91">
        <v>0</v>
      </c>
      <c r="H97" s="91">
        <v>0</v>
      </c>
      <c r="I97" s="91">
        <f t="shared" si="2"/>
        <v>0</v>
      </c>
      <c r="J97" s="91">
        <f t="shared" si="3"/>
        <v>200000000</v>
      </c>
      <c r="K97" s="92">
        <v>4</v>
      </c>
      <c r="L97" s="93" t="s">
        <v>66</v>
      </c>
      <c r="M97" s="81" t="s">
        <v>13</v>
      </c>
      <c r="N97" s="81" t="s">
        <v>17</v>
      </c>
      <c r="O97" s="81" t="s">
        <v>13</v>
      </c>
      <c r="P97" s="85" t="s">
        <v>159</v>
      </c>
      <c r="Q97" s="85" t="s">
        <v>160</v>
      </c>
      <c r="R97" s="94" t="s">
        <v>161</v>
      </c>
      <c r="S97" s="83" t="s">
        <v>1129</v>
      </c>
      <c r="T97" s="86">
        <v>41115</v>
      </c>
    </row>
    <row r="98" spans="1:20" s="56" customFormat="1" ht="71.25" x14ac:dyDescent="0.25">
      <c r="A98" s="79">
        <v>2012520000155</v>
      </c>
      <c r="B98" s="80" t="s">
        <v>162</v>
      </c>
      <c r="C98" s="81" t="s">
        <v>72</v>
      </c>
      <c r="D98" s="99">
        <v>868085500</v>
      </c>
      <c r="E98" s="99">
        <v>868085500</v>
      </c>
      <c r="F98" s="83"/>
      <c r="G98" s="91">
        <v>0</v>
      </c>
      <c r="H98" s="91">
        <v>0</v>
      </c>
      <c r="I98" s="91">
        <f t="shared" si="2"/>
        <v>0</v>
      </c>
      <c r="J98" s="91">
        <f t="shared" si="3"/>
        <v>868085500</v>
      </c>
      <c r="K98" s="92">
        <v>250</v>
      </c>
      <c r="L98" s="93" t="s">
        <v>40</v>
      </c>
      <c r="M98" s="81" t="s">
        <v>163</v>
      </c>
      <c r="N98" s="81" t="s">
        <v>42</v>
      </c>
      <c r="O98" s="81" t="s">
        <v>163</v>
      </c>
      <c r="P98" s="85" t="s">
        <v>76</v>
      </c>
      <c r="Q98" s="85" t="s">
        <v>77</v>
      </c>
      <c r="R98" s="94" t="s">
        <v>164</v>
      </c>
      <c r="S98" s="83" t="s">
        <v>1129</v>
      </c>
      <c r="T98" s="86">
        <v>41116</v>
      </c>
    </row>
    <row r="99" spans="1:20" s="56" customFormat="1" ht="57" x14ac:dyDescent="0.25">
      <c r="A99" s="79">
        <v>2012520000156</v>
      </c>
      <c r="B99" s="80" t="s">
        <v>165</v>
      </c>
      <c r="C99" s="81" t="s">
        <v>125</v>
      </c>
      <c r="D99" s="99">
        <v>609469990</v>
      </c>
      <c r="E99" s="99">
        <v>609469990</v>
      </c>
      <c r="F99" s="83"/>
      <c r="G99" s="91">
        <v>0</v>
      </c>
      <c r="H99" s="91">
        <v>0</v>
      </c>
      <c r="I99" s="91">
        <f t="shared" si="2"/>
        <v>0</v>
      </c>
      <c r="J99" s="91">
        <f t="shared" si="3"/>
        <v>609469990</v>
      </c>
      <c r="K99" s="98">
        <v>2743</v>
      </c>
      <c r="L99" s="93" t="s">
        <v>12</v>
      </c>
      <c r="M99" s="81" t="s">
        <v>166</v>
      </c>
      <c r="N99" s="81" t="s">
        <v>62</v>
      </c>
      <c r="O99" s="81" t="s">
        <v>166</v>
      </c>
      <c r="P99" s="85" t="s">
        <v>167</v>
      </c>
      <c r="Q99" s="85" t="s">
        <v>168</v>
      </c>
      <c r="R99" s="94" t="s">
        <v>169</v>
      </c>
      <c r="S99" s="83" t="s">
        <v>1129</v>
      </c>
      <c r="T99" s="86">
        <v>41117</v>
      </c>
    </row>
    <row r="100" spans="1:20" s="56" customFormat="1" ht="71.25" x14ac:dyDescent="0.25">
      <c r="A100" s="79">
        <v>2012520000157</v>
      </c>
      <c r="B100" s="80" t="s">
        <v>170</v>
      </c>
      <c r="C100" s="81" t="s">
        <v>171</v>
      </c>
      <c r="D100" s="99">
        <v>130000000</v>
      </c>
      <c r="E100" s="99">
        <v>130000000</v>
      </c>
      <c r="F100" s="83"/>
      <c r="G100" s="91">
        <v>0</v>
      </c>
      <c r="H100" s="91">
        <v>0</v>
      </c>
      <c r="I100" s="91">
        <f t="shared" si="2"/>
        <v>0</v>
      </c>
      <c r="J100" s="91">
        <f t="shared" si="3"/>
        <v>130000000</v>
      </c>
      <c r="K100" s="98">
        <v>4920</v>
      </c>
      <c r="L100" s="93" t="s">
        <v>22</v>
      </c>
      <c r="M100" s="81" t="s">
        <v>172</v>
      </c>
      <c r="N100" s="81" t="s">
        <v>23</v>
      </c>
      <c r="O100" s="81" t="s">
        <v>172</v>
      </c>
      <c r="P100" s="85" t="s">
        <v>76</v>
      </c>
      <c r="Q100" s="85" t="s">
        <v>135</v>
      </c>
      <c r="R100" s="94" t="s">
        <v>136</v>
      </c>
      <c r="S100" s="83" t="s">
        <v>1129</v>
      </c>
      <c r="T100" s="86">
        <v>41135</v>
      </c>
    </row>
    <row r="101" spans="1:20" s="56" customFormat="1" ht="71.25" x14ac:dyDescent="0.25">
      <c r="A101" s="79">
        <v>2012520000158</v>
      </c>
      <c r="B101" s="80" t="s">
        <v>173</v>
      </c>
      <c r="C101" s="81" t="s">
        <v>16</v>
      </c>
      <c r="D101" s="99">
        <v>729999849</v>
      </c>
      <c r="E101" s="99">
        <v>729999849</v>
      </c>
      <c r="F101" s="83"/>
      <c r="G101" s="91">
        <v>0</v>
      </c>
      <c r="H101" s="91">
        <v>0</v>
      </c>
      <c r="I101" s="91">
        <f t="shared" si="2"/>
        <v>0</v>
      </c>
      <c r="J101" s="91">
        <f t="shared" si="3"/>
        <v>729999849</v>
      </c>
      <c r="K101" s="98">
        <v>449470</v>
      </c>
      <c r="L101" s="93" t="s">
        <v>40</v>
      </c>
      <c r="M101" s="81" t="s">
        <v>13</v>
      </c>
      <c r="N101" s="81" t="s">
        <v>112</v>
      </c>
      <c r="O101" s="81" t="s">
        <v>13</v>
      </c>
      <c r="P101" s="85" t="s">
        <v>174</v>
      </c>
      <c r="Q101" s="85" t="s">
        <v>175</v>
      </c>
      <c r="R101" s="94" t="s">
        <v>176</v>
      </c>
      <c r="S101" s="83" t="s">
        <v>1129</v>
      </c>
      <c r="T101" s="86">
        <v>41148</v>
      </c>
    </row>
    <row r="102" spans="1:20" s="56" customFormat="1" ht="57" x14ac:dyDescent="0.25">
      <c r="A102" s="79">
        <v>2012520000159</v>
      </c>
      <c r="B102" s="80" t="s">
        <v>177</v>
      </c>
      <c r="C102" s="81" t="s">
        <v>16</v>
      </c>
      <c r="D102" s="99">
        <v>365040000000000</v>
      </c>
      <c r="E102" s="99">
        <v>365040000000000</v>
      </c>
      <c r="F102" s="83"/>
      <c r="G102" s="91">
        <v>0</v>
      </c>
      <c r="H102" s="91">
        <v>0</v>
      </c>
      <c r="I102" s="91">
        <f t="shared" si="2"/>
        <v>0</v>
      </c>
      <c r="J102" s="91">
        <f t="shared" si="3"/>
        <v>365040000000000</v>
      </c>
      <c r="K102" s="98">
        <v>9915</v>
      </c>
      <c r="L102" s="93" t="s">
        <v>51</v>
      </c>
      <c r="M102" s="81" t="s">
        <v>13</v>
      </c>
      <c r="N102" s="81" t="s">
        <v>27</v>
      </c>
      <c r="O102" s="81" t="s">
        <v>13</v>
      </c>
      <c r="P102" s="85" t="s">
        <v>76</v>
      </c>
      <c r="Q102" s="85" t="s">
        <v>77</v>
      </c>
      <c r="R102" s="94" t="s">
        <v>178</v>
      </c>
      <c r="S102" s="83" t="s">
        <v>1128</v>
      </c>
      <c r="T102" s="86">
        <v>41123</v>
      </c>
    </row>
    <row r="103" spans="1:20" s="56" customFormat="1" ht="71.25" x14ac:dyDescent="0.25">
      <c r="A103" s="79">
        <v>2012520000160</v>
      </c>
      <c r="B103" s="80" t="s">
        <v>179</v>
      </c>
      <c r="C103" s="81" t="s">
        <v>16</v>
      </c>
      <c r="D103" s="104">
        <v>6296772000</v>
      </c>
      <c r="E103" s="104">
        <v>6296772000</v>
      </c>
      <c r="F103" s="83"/>
      <c r="G103" s="82">
        <v>7836068832</v>
      </c>
      <c r="H103" s="84">
        <v>0</v>
      </c>
      <c r="I103" s="91">
        <f t="shared" si="2"/>
        <v>7836068832</v>
      </c>
      <c r="J103" s="91">
        <f t="shared" si="3"/>
        <v>14132840832</v>
      </c>
      <c r="K103" s="98">
        <v>1747000</v>
      </c>
      <c r="L103" s="93" t="s">
        <v>22</v>
      </c>
      <c r="M103" s="81" t="s">
        <v>157</v>
      </c>
      <c r="N103" s="81" t="s">
        <v>29</v>
      </c>
      <c r="O103" s="81" t="s">
        <v>157</v>
      </c>
      <c r="P103" s="85" t="s">
        <v>76</v>
      </c>
      <c r="Q103" s="85" t="s">
        <v>135</v>
      </c>
      <c r="R103" s="94" t="s">
        <v>136</v>
      </c>
      <c r="S103" s="83" t="s">
        <v>1128</v>
      </c>
      <c r="T103" s="86">
        <v>41136</v>
      </c>
    </row>
    <row r="104" spans="1:20" s="56" customFormat="1" ht="85.5" x14ac:dyDescent="0.25">
      <c r="A104" s="79">
        <v>2012520000161</v>
      </c>
      <c r="B104" s="80" t="s">
        <v>180</v>
      </c>
      <c r="C104" s="81" t="s">
        <v>29</v>
      </c>
      <c r="D104" s="99">
        <v>142000000</v>
      </c>
      <c r="E104" s="99">
        <v>142000000</v>
      </c>
      <c r="F104" s="83"/>
      <c r="G104" s="91">
        <v>0</v>
      </c>
      <c r="H104" s="91">
        <v>0</v>
      </c>
      <c r="I104" s="91">
        <f t="shared" si="2"/>
        <v>0</v>
      </c>
      <c r="J104" s="91">
        <f t="shared" si="3"/>
        <v>142000000</v>
      </c>
      <c r="K104" s="98">
        <v>1498234</v>
      </c>
      <c r="L104" s="93" t="s">
        <v>40</v>
      </c>
      <c r="M104" s="81" t="s">
        <v>13</v>
      </c>
      <c r="N104" s="81" t="s">
        <v>181</v>
      </c>
      <c r="O104" s="81" t="s">
        <v>13</v>
      </c>
      <c r="P104" s="85" t="s">
        <v>174</v>
      </c>
      <c r="Q104" s="85" t="s">
        <v>175</v>
      </c>
      <c r="R104" s="94" t="s">
        <v>176</v>
      </c>
      <c r="S104" s="83" t="s">
        <v>1129</v>
      </c>
      <c r="T104" s="86">
        <v>41148</v>
      </c>
    </row>
    <row r="105" spans="1:20" s="56" customFormat="1" ht="57" x14ac:dyDescent="0.25">
      <c r="A105" s="79">
        <v>2012520000162</v>
      </c>
      <c r="B105" s="80" t="s">
        <v>182</v>
      </c>
      <c r="C105" s="81" t="s">
        <v>13</v>
      </c>
      <c r="D105" s="99">
        <v>1451882000</v>
      </c>
      <c r="E105" s="99">
        <v>1451882000</v>
      </c>
      <c r="F105" s="83"/>
      <c r="G105" s="91">
        <v>0</v>
      </c>
      <c r="H105" s="91">
        <v>0</v>
      </c>
      <c r="I105" s="91">
        <f t="shared" si="2"/>
        <v>0</v>
      </c>
      <c r="J105" s="91">
        <f t="shared" si="3"/>
        <v>1451882000</v>
      </c>
      <c r="K105" s="98">
        <v>179333</v>
      </c>
      <c r="L105" s="93" t="s">
        <v>51</v>
      </c>
      <c r="M105" s="81" t="s">
        <v>13</v>
      </c>
      <c r="N105" s="81" t="s">
        <v>27</v>
      </c>
      <c r="O105" s="81" t="s">
        <v>13</v>
      </c>
      <c r="P105" s="85" t="s">
        <v>76</v>
      </c>
      <c r="Q105" s="85" t="s">
        <v>77</v>
      </c>
      <c r="R105" s="94" t="s">
        <v>164</v>
      </c>
      <c r="S105" s="83" t="s">
        <v>1128</v>
      </c>
      <c r="T105" s="86">
        <v>41190</v>
      </c>
    </row>
    <row r="106" spans="1:20" s="56" customFormat="1" ht="71.25" x14ac:dyDescent="0.25">
      <c r="A106" s="79">
        <v>2012520000163</v>
      </c>
      <c r="B106" s="80" t="s">
        <v>183</v>
      </c>
      <c r="C106" s="81" t="s">
        <v>184</v>
      </c>
      <c r="D106" s="99">
        <v>69217700</v>
      </c>
      <c r="E106" s="99">
        <v>69217700</v>
      </c>
      <c r="F106" s="83"/>
      <c r="G106" s="91">
        <v>0</v>
      </c>
      <c r="H106" s="91">
        <v>0</v>
      </c>
      <c r="I106" s="91">
        <f t="shared" si="2"/>
        <v>0</v>
      </c>
      <c r="J106" s="91">
        <f t="shared" si="3"/>
        <v>69217700</v>
      </c>
      <c r="K106" s="98">
        <v>1116</v>
      </c>
      <c r="L106" s="93" t="s">
        <v>40</v>
      </c>
      <c r="M106" s="81" t="s">
        <v>13</v>
      </c>
      <c r="N106" s="81" t="s">
        <v>29</v>
      </c>
      <c r="O106" s="81" t="s">
        <v>13</v>
      </c>
      <c r="P106" s="85" t="s">
        <v>145</v>
      </c>
      <c r="Q106" s="85" t="s">
        <v>145</v>
      </c>
      <c r="R106" s="94" t="s">
        <v>147</v>
      </c>
      <c r="S106" s="83" t="s">
        <v>1129</v>
      </c>
      <c r="T106" s="86">
        <v>41129</v>
      </c>
    </row>
    <row r="107" spans="1:20" s="56" customFormat="1" ht="57" x14ac:dyDescent="0.25">
      <c r="A107" s="79">
        <v>2012520000164</v>
      </c>
      <c r="B107" s="80" t="s">
        <v>185</v>
      </c>
      <c r="C107" s="81" t="s">
        <v>13</v>
      </c>
      <c r="D107" s="99">
        <v>375650000000</v>
      </c>
      <c r="E107" s="99">
        <v>375650000000</v>
      </c>
      <c r="F107" s="83"/>
      <c r="G107" s="91">
        <v>0</v>
      </c>
      <c r="H107" s="91">
        <v>0</v>
      </c>
      <c r="I107" s="91">
        <f t="shared" si="2"/>
        <v>0</v>
      </c>
      <c r="J107" s="91">
        <f t="shared" si="3"/>
        <v>375650000000</v>
      </c>
      <c r="K107" s="98">
        <v>196872</v>
      </c>
      <c r="L107" s="93" t="s">
        <v>51</v>
      </c>
      <c r="M107" s="81" t="s">
        <v>13</v>
      </c>
      <c r="N107" s="81" t="s">
        <v>27</v>
      </c>
      <c r="O107" s="81" t="s">
        <v>13</v>
      </c>
      <c r="P107" s="85" t="s">
        <v>76</v>
      </c>
      <c r="Q107" s="85" t="s">
        <v>77</v>
      </c>
      <c r="R107" s="94" t="s">
        <v>78</v>
      </c>
      <c r="S107" s="83" t="s">
        <v>1129</v>
      </c>
      <c r="T107" s="86">
        <v>41127</v>
      </c>
    </row>
    <row r="108" spans="1:20" s="56" customFormat="1" ht="57" x14ac:dyDescent="0.25">
      <c r="A108" s="79">
        <v>2012520000165</v>
      </c>
      <c r="B108" s="80" t="s">
        <v>186</v>
      </c>
      <c r="C108" s="81" t="s">
        <v>13</v>
      </c>
      <c r="D108" s="99">
        <v>2443000000</v>
      </c>
      <c r="E108" s="99">
        <v>2443000000</v>
      </c>
      <c r="F108" s="83"/>
      <c r="G108" s="91">
        <v>0</v>
      </c>
      <c r="H108" s="91">
        <v>0</v>
      </c>
      <c r="I108" s="91">
        <f t="shared" si="2"/>
        <v>0</v>
      </c>
      <c r="J108" s="91">
        <f t="shared" si="3"/>
        <v>2443000000</v>
      </c>
      <c r="K108" s="98">
        <v>196872</v>
      </c>
      <c r="L108" s="93" t="s">
        <v>51</v>
      </c>
      <c r="M108" s="81" t="s">
        <v>13</v>
      </c>
      <c r="N108" s="81" t="s">
        <v>27</v>
      </c>
      <c r="O108" s="81" t="s">
        <v>13</v>
      </c>
      <c r="P108" s="85" t="s">
        <v>76</v>
      </c>
      <c r="Q108" s="85" t="s">
        <v>77</v>
      </c>
      <c r="R108" s="94" t="s">
        <v>78</v>
      </c>
      <c r="S108" s="83" t="s">
        <v>1129</v>
      </c>
      <c r="T108" s="86">
        <v>41128</v>
      </c>
    </row>
    <row r="109" spans="1:20" s="56" customFormat="1" ht="57" x14ac:dyDescent="0.25">
      <c r="A109" s="79">
        <v>2012520000166</v>
      </c>
      <c r="B109" s="80" t="s">
        <v>187</v>
      </c>
      <c r="C109" s="81" t="s">
        <v>13</v>
      </c>
      <c r="D109" s="99">
        <v>585300000</v>
      </c>
      <c r="E109" s="99">
        <v>585300000</v>
      </c>
      <c r="F109" s="83"/>
      <c r="G109" s="91">
        <v>0</v>
      </c>
      <c r="H109" s="91">
        <v>0</v>
      </c>
      <c r="I109" s="91">
        <f t="shared" si="2"/>
        <v>0</v>
      </c>
      <c r="J109" s="91">
        <f t="shared" si="3"/>
        <v>585300000</v>
      </c>
      <c r="K109" s="98">
        <v>189180</v>
      </c>
      <c r="L109" s="93" t="s">
        <v>51</v>
      </c>
      <c r="M109" s="81" t="s">
        <v>188</v>
      </c>
      <c r="N109" s="81" t="s">
        <v>27</v>
      </c>
      <c r="O109" s="81" t="s">
        <v>41</v>
      </c>
      <c r="P109" s="85" t="s">
        <v>76</v>
      </c>
      <c r="Q109" s="85" t="s">
        <v>77</v>
      </c>
      <c r="R109" s="94" t="s">
        <v>78</v>
      </c>
      <c r="S109" s="83" t="s">
        <v>1129</v>
      </c>
      <c r="T109" s="86">
        <v>41130</v>
      </c>
    </row>
    <row r="110" spans="1:20" s="56" customFormat="1" ht="99.75" x14ac:dyDescent="0.25">
      <c r="A110" s="79">
        <v>2012520000167</v>
      </c>
      <c r="B110" s="80" t="s">
        <v>189</v>
      </c>
      <c r="C110" s="81" t="s">
        <v>149</v>
      </c>
      <c r="D110" s="99">
        <v>230000000</v>
      </c>
      <c r="E110" s="83"/>
      <c r="F110" s="83"/>
      <c r="G110" s="91">
        <v>0</v>
      </c>
      <c r="H110" s="91">
        <v>0</v>
      </c>
      <c r="I110" s="91">
        <f t="shared" si="2"/>
        <v>0</v>
      </c>
      <c r="J110" s="91">
        <f t="shared" si="3"/>
        <v>230000000</v>
      </c>
      <c r="K110" s="98">
        <v>5936</v>
      </c>
      <c r="L110" s="93" t="s">
        <v>12</v>
      </c>
      <c r="M110" s="81" t="s">
        <v>150</v>
      </c>
      <c r="N110" s="81" t="s">
        <v>39</v>
      </c>
      <c r="O110" s="81" t="s">
        <v>150</v>
      </c>
      <c r="P110" s="85" t="s">
        <v>76</v>
      </c>
      <c r="Q110" s="85" t="s">
        <v>190</v>
      </c>
      <c r="R110" s="94" t="s">
        <v>97</v>
      </c>
      <c r="S110" s="83" t="s">
        <v>1129</v>
      </c>
      <c r="T110" s="86">
        <v>41130</v>
      </c>
    </row>
    <row r="111" spans="1:20" s="56" customFormat="1" ht="57" x14ac:dyDescent="0.25">
      <c r="A111" s="79">
        <v>2012520000168</v>
      </c>
      <c r="B111" s="80" t="s">
        <v>191</v>
      </c>
      <c r="C111" s="81" t="s">
        <v>125</v>
      </c>
      <c r="D111" s="99">
        <v>35920703</v>
      </c>
      <c r="E111" s="99">
        <v>35920703</v>
      </c>
      <c r="F111" s="83"/>
      <c r="G111" s="91">
        <v>0</v>
      </c>
      <c r="H111" s="91">
        <v>0</v>
      </c>
      <c r="I111" s="91">
        <f t="shared" si="2"/>
        <v>0</v>
      </c>
      <c r="J111" s="91">
        <f t="shared" si="3"/>
        <v>35920703</v>
      </c>
      <c r="K111" s="92">
        <v>100</v>
      </c>
      <c r="L111" s="93" t="s">
        <v>12</v>
      </c>
      <c r="M111" s="81" t="s">
        <v>13</v>
      </c>
      <c r="N111" s="81" t="s">
        <v>192</v>
      </c>
      <c r="O111" s="81" t="s">
        <v>13</v>
      </c>
      <c r="P111" s="85" t="s">
        <v>167</v>
      </c>
      <c r="Q111" s="85" t="s">
        <v>168</v>
      </c>
      <c r="R111" s="94" t="s">
        <v>169</v>
      </c>
      <c r="S111" s="83" t="s">
        <v>1129</v>
      </c>
      <c r="T111" s="86">
        <v>41136</v>
      </c>
    </row>
    <row r="112" spans="1:20" s="56" customFormat="1" ht="42.75" x14ac:dyDescent="0.25">
      <c r="A112" s="79">
        <v>2012520000169</v>
      </c>
      <c r="B112" s="80" t="s">
        <v>193</v>
      </c>
      <c r="C112" s="81" t="s">
        <v>16</v>
      </c>
      <c r="D112" s="99">
        <v>120000000</v>
      </c>
      <c r="E112" s="99">
        <v>120000000</v>
      </c>
      <c r="F112" s="83"/>
      <c r="G112" s="91">
        <v>0</v>
      </c>
      <c r="H112" s="91">
        <v>0</v>
      </c>
      <c r="I112" s="91">
        <f t="shared" si="2"/>
        <v>0</v>
      </c>
      <c r="J112" s="91">
        <f t="shared" si="3"/>
        <v>120000000</v>
      </c>
      <c r="K112" s="92">
        <v>244</v>
      </c>
      <c r="L112" s="93" t="s">
        <v>49</v>
      </c>
      <c r="M112" s="81" t="s">
        <v>13</v>
      </c>
      <c r="N112" s="81" t="s">
        <v>17</v>
      </c>
      <c r="O112" s="81" t="s">
        <v>13</v>
      </c>
      <c r="P112" s="85" t="s">
        <v>194</v>
      </c>
      <c r="Q112" s="85" t="s">
        <v>17</v>
      </c>
      <c r="R112" s="94" t="s">
        <v>17</v>
      </c>
      <c r="S112" s="83" t="s">
        <v>1129</v>
      </c>
      <c r="T112" s="86">
        <v>41138</v>
      </c>
    </row>
    <row r="113" spans="1:20" s="56" customFormat="1" ht="71.25" x14ac:dyDescent="0.25">
      <c r="A113" s="79">
        <v>2012520000170</v>
      </c>
      <c r="B113" s="80" t="s">
        <v>195</v>
      </c>
      <c r="C113" s="81" t="s">
        <v>54</v>
      </c>
      <c r="D113" s="104">
        <v>24224143</v>
      </c>
      <c r="E113" s="104">
        <v>24224143</v>
      </c>
      <c r="F113" s="83"/>
      <c r="G113" s="104">
        <v>26841008</v>
      </c>
      <c r="H113" s="84">
        <v>0</v>
      </c>
      <c r="I113" s="84">
        <f t="shared" si="2"/>
        <v>26841008</v>
      </c>
      <c r="J113" s="84">
        <f t="shared" si="3"/>
        <v>51065151</v>
      </c>
      <c r="K113" s="88">
        <v>193</v>
      </c>
      <c r="L113" s="81" t="s">
        <v>12</v>
      </c>
      <c r="M113" s="81" t="s">
        <v>13</v>
      </c>
      <c r="N113" s="81" t="s">
        <v>14</v>
      </c>
      <c r="O113" s="81" t="s">
        <v>196</v>
      </c>
      <c r="P113" s="85" t="s">
        <v>76</v>
      </c>
      <c r="Q113" s="85" t="s">
        <v>135</v>
      </c>
      <c r="R113" s="85" t="s">
        <v>136</v>
      </c>
      <c r="S113" s="83" t="s">
        <v>1128</v>
      </c>
      <c r="T113" s="86">
        <v>41142</v>
      </c>
    </row>
    <row r="114" spans="1:20" s="56" customFormat="1" ht="85.5" x14ac:dyDescent="0.25">
      <c r="A114" s="79">
        <v>2012520000171</v>
      </c>
      <c r="B114" s="80" t="s">
        <v>197</v>
      </c>
      <c r="C114" s="81" t="s">
        <v>16</v>
      </c>
      <c r="D114" s="99">
        <v>100800000</v>
      </c>
      <c r="E114" s="99">
        <v>100800000</v>
      </c>
      <c r="F114" s="83"/>
      <c r="G114" s="91">
        <v>0</v>
      </c>
      <c r="H114" s="91">
        <v>0</v>
      </c>
      <c r="I114" s="91">
        <f t="shared" si="2"/>
        <v>0</v>
      </c>
      <c r="J114" s="91">
        <f t="shared" si="3"/>
        <v>100800000</v>
      </c>
      <c r="K114" s="98">
        <v>6402</v>
      </c>
      <c r="L114" s="93" t="s">
        <v>51</v>
      </c>
      <c r="M114" s="81" t="s">
        <v>13</v>
      </c>
      <c r="N114" s="81" t="s">
        <v>26</v>
      </c>
      <c r="O114" s="81" t="s">
        <v>196</v>
      </c>
      <c r="P114" s="85" t="s">
        <v>76</v>
      </c>
      <c r="Q114" s="85" t="s">
        <v>77</v>
      </c>
      <c r="R114" s="94" t="s">
        <v>78</v>
      </c>
      <c r="S114" s="83" t="s">
        <v>1129</v>
      </c>
      <c r="T114" s="86">
        <v>41185</v>
      </c>
    </row>
    <row r="115" spans="1:20" s="56" customFormat="1" ht="71.25" x14ac:dyDescent="0.25">
      <c r="A115" s="79">
        <v>2012520000172</v>
      </c>
      <c r="B115" s="80" t="s">
        <v>198</v>
      </c>
      <c r="C115" s="81" t="s">
        <v>20</v>
      </c>
      <c r="D115" s="99">
        <v>80171094</v>
      </c>
      <c r="E115" s="99">
        <v>80171094</v>
      </c>
      <c r="F115" s="83"/>
      <c r="G115" s="91">
        <v>0</v>
      </c>
      <c r="H115" s="91">
        <v>0</v>
      </c>
      <c r="I115" s="91">
        <f t="shared" si="2"/>
        <v>0</v>
      </c>
      <c r="J115" s="91">
        <f t="shared" si="3"/>
        <v>80171094</v>
      </c>
      <c r="K115" s="92">
        <v>89</v>
      </c>
      <c r="L115" s="93" t="s">
        <v>40</v>
      </c>
      <c r="M115" s="81" t="s">
        <v>199</v>
      </c>
      <c r="N115" s="81" t="s">
        <v>48</v>
      </c>
      <c r="O115" s="81" t="s">
        <v>13</v>
      </c>
      <c r="P115" s="85" t="s">
        <v>145</v>
      </c>
      <c r="Q115" s="85" t="s">
        <v>146</v>
      </c>
      <c r="R115" s="94" t="s">
        <v>147</v>
      </c>
      <c r="S115" s="83" t="s">
        <v>1129</v>
      </c>
      <c r="T115" s="86">
        <v>41143</v>
      </c>
    </row>
    <row r="116" spans="1:20" s="56" customFormat="1" ht="42.75" x14ac:dyDescent="0.25">
      <c r="A116" s="79">
        <v>2012520000173</v>
      </c>
      <c r="B116" s="80" t="s">
        <v>200</v>
      </c>
      <c r="C116" s="81" t="s">
        <v>13</v>
      </c>
      <c r="D116" s="99">
        <v>213323660</v>
      </c>
      <c r="E116" s="99">
        <v>213323660</v>
      </c>
      <c r="F116" s="83"/>
      <c r="G116" s="91">
        <v>0</v>
      </c>
      <c r="H116" s="91">
        <v>0</v>
      </c>
      <c r="I116" s="91">
        <f t="shared" si="2"/>
        <v>0</v>
      </c>
      <c r="J116" s="91">
        <f t="shared" si="3"/>
        <v>213323660</v>
      </c>
      <c r="K116" s="98">
        <v>73987</v>
      </c>
      <c r="L116" s="93" t="s">
        <v>40</v>
      </c>
      <c r="M116" s="81" t="s">
        <v>13</v>
      </c>
      <c r="N116" s="81" t="s">
        <v>42</v>
      </c>
      <c r="O116" s="81" t="s">
        <v>13</v>
      </c>
      <c r="P116" s="85" t="s">
        <v>145</v>
      </c>
      <c r="Q116" s="85" t="s">
        <v>146</v>
      </c>
      <c r="R116" s="94" t="s">
        <v>201</v>
      </c>
      <c r="S116" s="83" t="s">
        <v>1129</v>
      </c>
      <c r="T116" s="86">
        <v>41143</v>
      </c>
    </row>
    <row r="117" spans="1:20" s="56" customFormat="1" ht="99.75" x14ac:dyDescent="0.25">
      <c r="A117" s="79">
        <v>2012520000174</v>
      </c>
      <c r="B117" s="80" t="s">
        <v>202</v>
      </c>
      <c r="C117" s="81" t="s">
        <v>203</v>
      </c>
      <c r="D117" s="99">
        <v>87689716</v>
      </c>
      <c r="E117" s="99">
        <v>87689716</v>
      </c>
      <c r="F117" s="83"/>
      <c r="G117" s="91">
        <v>0</v>
      </c>
      <c r="H117" s="91">
        <v>0</v>
      </c>
      <c r="I117" s="91">
        <f t="shared" si="2"/>
        <v>0</v>
      </c>
      <c r="J117" s="91">
        <f t="shared" si="3"/>
        <v>87689716</v>
      </c>
      <c r="K117" s="98">
        <v>1000</v>
      </c>
      <c r="L117" s="93" t="s">
        <v>204</v>
      </c>
      <c r="M117" s="81" t="s">
        <v>205</v>
      </c>
      <c r="N117" s="81" t="s">
        <v>69</v>
      </c>
      <c r="O117" s="81" t="s">
        <v>205</v>
      </c>
      <c r="P117" s="85" t="s">
        <v>174</v>
      </c>
      <c r="Q117" s="85" t="s">
        <v>206</v>
      </c>
      <c r="R117" s="94" t="s">
        <v>207</v>
      </c>
      <c r="S117" s="83" t="s">
        <v>1129</v>
      </c>
      <c r="T117" s="86">
        <v>41143</v>
      </c>
    </row>
    <row r="118" spans="1:20" s="56" customFormat="1" ht="99.75" x14ac:dyDescent="0.25">
      <c r="A118" s="79">
        <v>2012520000175</v>
      </c>
      <c r="B118" s="79" t="s">
        <v>208</v>
      </c>
      <c r="C118" s="113" t="s">
        <v>33</v>
      </c>
      <c r="D118" s="79">
        <v>34715516</v>
      </c>
      <c r="E118" s="79">
        <v>34715516</v>
      </c>
      <c r="F118" s="79"/>
      <c r="G118" s="79">
        <v>0</v>
      </c>
      <c r="H118" s="79">
        <v>0</v>
      </c>
      <c r="I118" s="79">
        <f t="shared" si="2"/>
        <v>0</v>
      </c>
      <c r="J118" s="79">
        <f t="shared" si="3"/>
        <v>34715516</v>
      </c>
      <c r="K118" s="79">
        <v>33564</v>
      </c>
      <c r="L118" s="79" t="s">
        <v>204</v>
      </c>
      <c r="M118" s="79" t="s">
        <v>13</v>
      </c>
      <c r="N118" s="79" t="s">
        <v>69</v>
      </c>
      <c r="O118" s="79" t="s">
        <v>13</v>
      </c>
      <c r="P118" s="79" t="s">
        <v>174</v>
      </c>
      <c r="Q118" s="79" t="s">
        <v>206</v>
      </c>
      <c r="R118" s="79" t="s">
        <v>207</v>
      </c>
      <c r="S118" s="79" t="s">
        <v>1129</v>
      </c>
      <c r="T118" s="86">
        <v>41144</v>
      </c>
    </row>
    <row r="119" spans="1:20" s="56" customFormat="1" ht="57" x14ac:dyDescent="0.25">
      <c r="A119" s="79">
        <v>2012520000176</v>
      </c>
      <c r="B119" s="80" t="s">
        <v>209</v>
      </c>
      <c r="C119" s="81" t="s">
        <v>65</v>
      </c>
      <c r="D119" s="99">
        <v>120000</v>
      </c>
      <c r="E119" s="99">
        <v>120000</v>
      </c>
      <c r="F119" s="83"/>
      <c r="G119" s="91">
        <v>0</v>
      </c>
      <c r="H119" s="91">
        <v>0</v>
      </c>
      <c r="I119" s="91">
        <f t="shared" si="2"/>
        <v>0</v>
      </c>
      <c r="J119" s="91">
        <f t="shared" si="3"/>
        <v>120000</v>
      </c>
      <c r="K119" s="98">
        <v>5993</v>
      </c>
      <c r="L119" s="93" t="s">
        <v>66</v>
      </c>
      <c r="M119" s="81" t="s">
        <v>210</v>
      </c>
      <c r="N119" s="81" t="s">
        <v>26</v>
      </c>
      <c r="O119" s="81" t="s">
        <v>13</v>
      </c>
      <c r="P119" s="85" t="s">
        <v>76</v>
      </c>
      <c r="Q119" s="85" t="s">
        <v>76</v>
      </c>
      <c r="R119" s="94" t="s">
        <v>97</v>
      </c>
      <c r="S119" s="83" t="s">
        <v>1129</v>
      </c>
      <c r="T119" s="86">
        <v>41145</v>
      </c>
    </row>
    <row r="120" spans="1:20" s="56" customFormat="1" ht="57" x14ac:dyDescent="0.25">
      <c r="A120" s="79">
        <v>2012520000177</v>
      </c>
      <c r="B120" s="80" t="s">
        <v>211</v>
      </c>
      <c r="C120" s="81" t="s">
        <v>212</v>
      </c>
      <c r="D120" s="99">
        <v>43200000</v>
      </c>
      <c r="E120" s="99">
        <v>43200000</v>
      </c>
      <c r="F120" s="83"/>
      <c r="G120" s="91">
        <v>0</v>
      </c>
      <c r="H120" s="91">
        <v>0</v>
      </c>
      <c r="I120" s="91">
        <f t="shared" si="2"/>
        <v>0</v>
      </c>
      <c r="J120" s="91">
        <f t="shared" si="3"/>
        <v>43200000</v>
      </c>
      <c r="K120" s="98">
        <v>259</v>
      </c>
      <c r="L120" s="93" t="s">
        <v>51</v>
      </c>
      <c r="M120" s="81" t="s">
        <v>213</v>
      </c>
      <c r="N120" s="81" t="s">
        <v>27</v>
      </c>
      <c r="O120" s="81" t="s">
        <v>213</v>
      </c>
      <c r="P120" s="85" t="s">
        <v>76</v>
      </c>
      <c r="Q120" s="85" t="s">
        <v>77</v>
      </c>
      <c r="R120" s="94" t="s">
        <v>78</v>
      </c>
      <c r="S120" s="83" t="s">
        <v>1129</v>
      </c>
      <c r="T120" s="86">
        <v>41150</v>
      </c>
    </row>
    <row r="121" spans="1:20" s="56" customFormat="1" ht="99.75" x14ac:dyDescent="0.25">
      <c r="A121" s="79">
        <v>2012520000178</v>
      </c>
      <c r="B121" s="80" t="s">
        <v>214</v>
      </c>
      <c r="C121" s="81" t="s">
        <v>215</v>
      </c>
      <c r="D121" s="99">
        <v>139971423</v>
      </c>
      <c r="E121" s="99">
        <v>139971423</v>
      </c>
      <c r="F121" s="83"/>
      <c r="G121" s="91">
        <v>0</v>
      </c>
      <c r="H121" s="91">
        <v>0</v>
      </c>
      <c r="I121" s="91">
        <f t="shared" si="2"/>
        <v>0</v>
      </c>
      <c r="J121" s="91">
        <f t="shared" si="3"/>
        <v>139971423</v>
      </c>
      <c r="K121" s="98">
        <v>2248</v>
      </c>
      <c r="L121" s="93" t="s">
        <v>204</v>
      </c>
      <c r="M121" s="81" t="s">
        <v>216</v>
      </c>
      <c r="N121" s="81" t="s">
        <v>217</v>
      </c>
      <c r="O121" s="81" t="s">
        <v>216</v>
      </c>
      <c r="P121" s="85" t="s">
        <v>174</v>
      </c>
      <c r="Q121" s="85" t="s">
        <v>206</v>
      </c>
      <c r="R121" s="94" t="s">
        <v>207</v>
      </c>
      <c r="S121" s="83" t="s">
        <v>1129</v>
      </c>
      <c r="T121" s="86">
        <v>41156</v>
      </c>
    </row>
    <row r="122" spans="1:20" s="56" customFormat="1" ht="99.75" x14ac:dyDescent="0.25">
      <c r="A122" s="79">
        <v>2012520000179</v>
      </c>
      <c r="B122" s="80" t="s">
        <v>218</v>
      </c>
      <c r="C122" s="81" t="s">
        <v>215</v>
      </c>
      <c r="D122" s="99">
        <v>420250086</v>
      </c>
      <c r="E122" s="99">
        <v>420250086</v>
      </c>
      <c r="F122" s="83"/>
      <c r="G122" s="82">
        <v>887656520</v>
      </c>
      <c r="H122" s="91">
        <v>0</v>
      </c>
      <c r="I122" s="91">
        <f>+G122+H122</f>
        <v>887656520</v>
      </c>
      <c r="J122" s="91">
        <f>+D122+I122</f>
        <v>1307906606</v>
      </c>
      <c r="K122" s="98">
        <v>2147</v>
      </c>
      <c r="L122" s="93" t="s">
        <v>204</v>
      </c>
      <c r="M122" s="81" t="s">
        <v>219</v>
      </c>
      <c r="N122" s="81" t="s">
        <v>69</v>
      </c>
      <c r="O122" s="81" t="s">
        <v>220</v>
      </c>
      <c r="P122" s="85" t="s">
        <v>174</v>
      </c>
      <c r="Q122" s="85" t="s">
        <v>206</v>
      </c>
      <c r="R122" s="94" t="s">
        <v>207</v>
      </c>
      <c r="S122" s="83" t="s">
        <v>1128</v>
      </c>
      <c r="T122" s="86">
        <v>41156</v>
      </c>
    </row>
    <row r="123" spans="1:20" s="56" customFormat="1" ht="99.75" x14ac:dyDescent="0.25">
      <c r="A123" s="79">
        <v>2012520000180</v>
      </c>
      <c r="B123" s="80" t="s">
        <v>221</v>
      </c>
      <c r="C123" s="81" t="s">
        <v>16</v>
      </c>
      <c r="D123" s="99">
        <v>102500000</v>
      </c>
      <c r="E123" s="99">
        <v>102500000</v>
      </c>
      <c r="F123" s="83"/>
      <c r="G123" s="91">
        <v>0</v>
      </c>
      <c r="H123" s="91">
        <v>0</v>
      </c>
      <c r="I123" s="91">
        <f t="shared" si="2"/>
        <v>0</v>
      </c>
      <c r="J123" s="91">
        <f t="shared" si="3"/>
        <v>102500000</v>
      </c>
      <c r="K123" s="98">
        <v>1498234</v>
      </c>
      <c r="L123" s="93" t="s">
        <v>40</v>
      </c>
      <c r="M123" s="81" t="s">
        <v>13</v>
      </c>
      <c r="N123" s="81" t="s">
        <v>112</v>
      </c>
      <c r="O123" s="81" t="s">
        <v>13</v>
      </c>
      <c r="P123" s="85" t="s">
        <v>174</v>
      </c>
      <c r="Q123" s="85" t="s">
        <v>175</v>
      </c>
      <c r="R123" s="94" t="s">
        <v>176</v>
      </c>
      <c r="S123" s="83" t="s">
        <v>1130</v>
      </c>
      <c r="T123" s="86">
        <v>41156</v>
      </c>
    </row>
    <row r="124" spans="1:20" s="56" customFormat="1" ht="71.25" x14ac:dyDescent="0.25">
      <c r="A124" s="79">
        <v>2012520000182</v>
      </c>
      <c r="B124" s="80" t="s">
        <v>222</v>
      </c>
      <c r="C124" s="81" t="s">
        <v>63</v>
      </c>
      <c r="D124" s="99">
        <v>159000000</v>
      </c>
      <c r="E124" s="99">
        <v>159000000</v>
      </c>
      <c r="F124" s="83"/>
      <c r="G124" s="99">
        <v>145000000</v>
      </c>
      <c r="H124" s="84">
        <f>30000000+15000000</f>
        <v>45000000</v>
      </c>
      <c r="I124" s="91">
        <f t="shared" si="2"/>
        <v>190000000</v>
      </c>
      <c r="J124" s="91">
        <f t="shared" si="3"/>
        <v>349000000</v>
      </c>
      <c r="K124" s="98">
        <v>7111</v>
      </c>
      <c r="L124" s="93" t="s">
        <v>22</v>
      </c>
      <c r="M124" s="81" t="s">
        <v>223</v>
      </c>
      <c r="N124" s="81" t="s">
        <v>23</v>
      </c>
      <c r="O124" s="81" t="s">
        <v>223</v>
      </c>
      <c r="P124" s="85" t="s">
        <v>76</v>
      </c>
      <c r="Q124" s="85" t="s">
        <v>135</v>
      </c>
      <c r="R124" s="94" t="s">
        <v>136</v>
      </c>
      <c r="S124" s="83" t="s">
        <v>1128</v>
      </c>
      <c r="T124" s="86">
        <v>41204</v>
      </c>
    </row>
    <row r="125" spans="1:20" s="56" customFormat="1" ht="57" x14ac:dyDescent="0.25">
      <c r="A125" s="79">
        <v>2012520000183</v>
      </c>
      <c r="B125" s="80" t="s">
        <v>224</v>
      </c>
      <c r="C125" s="81" t="s">
        <v>72</v>
      </c>
      <c r="D125" s="99">
        <v>20000000</v>
      </c>
      <c r="E125" s="99">
        <v>20000000</v>
      </c>
      <c r="F125" s="83"/>
      <c r="G125" s="91">
        <v>0</v>
      </c>
      <c r="H125" s="91">
        <v>0</v>
      </c>
      <c r="I125" s="91">
        <f t="shared" si="2"/>
        <v>0</v>
      </c>
      <c r="J125" s="91">
        <f t="shared" si="3"/>
        <v>20000000</v>
      </c>
      <c r="K125" s="98">
        <v>151198</v>
      </c>
      <c r="L125" s="93" t="s">
        <v>51</v>
      </c>
      <c r="M125" s="81" t="s">
        <v>188</v>
      </c>
      <c r="N125" s="81" t="s">
        <v>27</v>
      </c>
      <c r="O125" s="81" t="s">
        <v>13</v>
      </c>
      <c r="P125" s="85" t="s">
        <v>76</v>
      </c>
      <c r="Q125" s="85" t="s">
        <v>77</v>
      </c>
      <c r="R125" s="94" t="s">
        <v>164</v>
      </c>
      <c r="S125" s="83" t="s">
        <v>1130</v>
      </c>
      <c r="T125" s="86">
        <v>41172</v>
      </c>
    </row>
    <row r="126" spans="1:20" s="56" customFormat="1" ht="71.25" x14ac:dyDescent="0.25">
      <c r="A126" s="79">
        <v>2012520000184</v>
      </c>
      <c r="B126" s="80" t="s">
        <v>225</v>
      </c>
      <c r="C126" s="81" t="s">
        <v>16</v>
      </c>
      <c r="D126" s="99">
        <v>157125000</v>
      </c>
      <c r="E126" s="99">
        <v>157125000</v>
      </c>
      <c r="F126" s="83"/>
      <c r="G126" s="91">
        <v>0</v>
      </c>
      <c r="H126" s="91">
        <v>0</v>
      </c>
      <c r="I126" s="91">
        <f t="shared" si="2"/>
        <v>0</v>
      </c>
      <c r="J126" s="91">
        <f t="shared" si="3"/>
        <v>157125000</v>
      </c>
      <c r="K126" s="92">
        <v>850</v>
      </c>
      <c r="L126" s="93" t="s">
        <v>51</v>
      </c>
      <c r="M126" s="81" t="s">
        <v>13</v>
      </c>
      <c r="N126" s="81" t="s">
        <v>27</v>
      </c>
      <c r="O126" s="81" t="s">
        <v>13</v>
      </c>
      <c r="P126" s="85" t="s">
        <v>76</v>
      </c>
      <c r="Q126" s="85" t="s">
        <v>77</v>
      </c>
      <c r="R126" s="94" t="s">
        <v>164</v>
      </c>
      <c r="S126" s="83" t="s">
        <v>1130</v>
      </c>
      <c r="T126" s="86">
        <v>41172</v>
      </c>
    </row>
    <row r="127" spans="1:20" s="56" customFormat="1" ht="71.25" x14ac:dyDescent="0.25">
      <c r="A127" s="79">
        <v>2012520000185</v>
      </c>
      <c r="B127" s="80" t="s">
        <v>226</v>
      </c>
      <c r="C127" s="81" t="s">
        <v>227</v>
      </c>
      <c r="D127" s="99">
        <v>158700000</v>
      </c>
      <c r="E127" s="99">
        <v>158700000</v>
      </c>
      <c r="F127" s="83"/>
      <c r="G127" s="82">
        <v>158700000</v>
      </c>
      <c r="H127" s="84">
        <v>0</v>
      </c>
      <c r="I127" s="91">
        <f t="shared" si="2"/>
        <v>158700000</v>
      </c>
      <c r="J127" s="91">
        <f t="shared" si="3"/>
        <v>317400000</v>
      </c>
      <c r="K127" s="98">
        <v>17712</v>
      </c>
      <c r="L127" s="93" t="s">
        <v>22</v>
      </c>
      <c r="M127" s="81" t="s">
        <v>228</v>
      </c>
      <c r="N127" s="81" t="s">
        <v>23</v>
      </c>
      <c r="O127" s="81" t="s">
        <v>228</v>
      </c>
      <c r="P127" s="85" t="s">
        <v>76</v>
      </c>
      <c r="Q127" s="85" t="s">
        <v>135</v>
      </c>
      <c r="R127" s="94" t="s">
        <v>136</v>
      </c>
      <c r="S127" s="83" t="s">
        <v>1128</v>
      </c>
      <c r="T127" s="86">
        <v>41204</v>
      </c>
    </row>
    <row r="128" spans="1:20" s="56" customFormat="1" ht="71.25" x14ac:dyDescent="0.25">
      <c r="A128" s="79">
        <v>2012520000186</v>
      </c>
      <c r="B128" s="80" t="s">
        <v>229</v>
      </c>
      <c r="C128" s="81" t="s">
        <v>35</v>
      </c>
      <c r="D128" s="99">
        <v>99971350</v>
      </c>
      <c r="E128" s="99">
        <v>99971350</v>
      </c>
      <c r="F128" s="83"/>
      <c r="G128" s="91">
        <v>0</v>
      </c>
      <c r="H128" s="91">
        <v>0</v>
      </c>
      <c r="I128" s="91">
        <f t="shared" si="2"/>
        <v>0</v>
      </c>
      <c r="J128" s="91">
        <f t="shared" si="3"/>
        <v>99971350</v>
      </c>
      <c r="K128" s="98">
        <v>15700</v>
      </c>
      <c r="L128" s="93" t="s">
        <v>22</v>
      </c>
      <c r="M128" s="81" t="s">
        <v>230</v>
      </c>
      <c r="N128" s="81" t="s">
        <v>23</v>
      </c>
      <c r="O128" s="81" t="s">
        <v>231</v>
      </c>
      <c r="P128" s="85" t="s">
        <v>76</v>
      </c>
      <c r="Q128" s="85" t="s">
        <v>135</v>
      </c>
      <c r="R128" s="94" t="s">
        <v>136</v>
      </c>
      <c r="S128" s="83" t="s">
        <v>1129</v>
      </c>
      <c r="T128" s="86">
        <v>41200</v>
      </c>
    </row>
    <row r="129" spans="1:20" s="56" customFormat="1" ht="71.25" x14ac:dyDescent="0.25">
      <c r="A129" s="79">
        <v>2012520000187</v>
      </c>
      <c r="B129" s="80" t="s">
        <v>232</v>
      </c>
      <c r="C129" s="81" t="s">
        <v>56</v>
      </c>
      <c r="D129" s="99">
        <v>82582782</v>
      </c>
      <c r="E129" s="99">
        <v>82582782</v>
      </c>
      <c r="F129" s="83"/>
      <c r="G129" s="91">
        <v>0</v>
      </c>
      <c r="H129" s="91">
        <v>0</v>
      </c>
      <c r="I129" s="91">
        <f t="shared" si="2"/>
        <v>0</v>
      </c>
      <c r="J129" s="91">
        <f t="shared" si="3"/>
        <v>82582782</v>
      </c>
      <c r="K129" s="98">
        <v>18542</v>
      </c>
      <c r="L129" s="93" t="s">
        <v>22</v>
      </c>
      <c r="M129" s="81" t="s">
        <v>233</v>
      </c>
      <c r="N129" s="81" t="s">
        <v>23</v>
      </c>
      <c r="O129" s="81" t="s">
        <v>233</v>
      </c>
      <c r="P129" s="85" t="s">
        <v>76</v>
      </c>
      <c r="Q129" s="85" t="s">
        <v>135</v>
      </c>
      <c r="R129" s="94" t="s">
        <v>136</v>
      </c>
      <c r="S129" s="83" t="s">
        <v>1129</v>
      </c>
      <c r="T129" s="86">
        <v>41200</v>
      </c>
    </row>
    <row r="130" spans="1:20" s="56" customFormat="1" ht="57" x14ac:dyDescent="0.25">
      <c r="A130" s="148">
        <v>2012520000188</v>
      </c>
      <c r="B130" s="80" t="s">
        <v>1228</v>
      </c>
      <c r="C130" s="81"/>
      <c r="D130" s="99"/>
      <c r="E130" s="99"/>
      <c r="F130" s="83"/>
      <c r="G130" s="133"/>
      <c r="H130" s="91"/>
      <c r="I130" s="91"/>
      <c r="J130" s="91"/>
      <c r="K130" s="98"/>
      <c r="L130" s="93"/>
      <c r="M130" s="81"/>
      <c r="N130" s="81"/>
      <c r="O130" s="81"/>
      <c r="P130" s="85"/>
      <c r="Q130" s="85"/>
      <c r="R130" s="94"/>
      <c r="S130" s="83" t="s">
        <v>1182</v>
      </c>
      <c r="T130" s="86"/>
    </row>
    <row r="131" spans="1:20" s="56" customFormat="1" ht="71.25" x14ac:dyDescent="0.25">
      <c r="A131" s="79">
        <v>2012520000189</v>
      </c>
      <c r="B131" s="80" t="s">
        <v>234</v>
      </c>
      <c r="C131" s="81" t="s">
        <v>184</v>
      </c>
      <c r="D131" s="99">
        <v>194000000</v>
      </c>
      <c r="E131" s="99">
        <v>194000000</v>
      </c>
      <c r="F131" s="83"/>
      <c r="G131" s="99">
        <v>207000000</v>
      </c>
      <c r="H131" s="91">
        <v>0</v>
      </c>
      <c r="I131" s="91">
        <f t="shared" si="2"/>
        <v>207000000</v>
      </c>
      <c r="J131" s="91">
        <f t="shared" si="3"/>
        <v>401000000</v>
      </c>
      <c r="K131" s="98">
        <v>17629</v>
      </c>
      <c r="L131" s="93" t="s">
        <v>22</v>
      </c>
      <c r="M131" s="81" t="s">
        <v>235</v>
      </c>
      <c r="N131" s="81" t="s">
        <v>23</v>
      </c>
      <c r="O131" s="81" t="s">
        <v>235</v>
      </c>
      <c r="P131" s="85" t="s">
        <v>76</v>
      </c>
      <c r="Q131" s="85" t="s">
        <v>135</v>
      </c>
      <c r="R131" s="94" t="s">
        <v>136</v>
      </c>
      <c r="S131" s="83" t="s">
        <v>1128</v>
      </c>
      <c r="T131" s="86">
        <v>41214</v>
      </c>
    </row>
    <row r="132" spans="1:20" s="56" customFormat="1" ht="71.25" x14ac:dyDescent="0.25">
      <c r="A132" s="79">
        <v>2012520000190</v>
      </c>
      <c r="B132" s="80" t="s">
        <v>236</v>
      </c>
      <c r="C132" s="81" t="s">
        <v>63</v>
      </c>
      <c r="D132" s="99">
        <v>24024000</v>
      </c>
      <c r="E132" s="99">
        <v>24024000</v>
      </c>
      <c r="F132" s="83"/>
      <c r="G132" s="91">
        <v>0</v>
      </c>
      <c r="H132" s="91">
        <v>0</v>
      </c>
      <c r="I132" s="91">
        <f t="shared" si="2"/>
        <v>0</v>
      </c>
      <c r="J132" s="91">
        <f t="shared" si="3"/>
        <v>24024000</v>
      </c>
      <c r="K132" s="114">
        <v>7111</v>
      </c>
      <c r="L132" s="93" t="s">
        <v>22</v>
      </c>
      <c r="M132" s="81" t="s">
        <v>237</v>
      </c>
      <c r="N132" s="81" t="s">
        <v>23</v>
      </c>
      <c r="O132" s="81" t="s">
        <v>237</v>
      </c>
      <c r="P132" s="85" t="s">
        <v>76</v>
      </c>
      <c r="Q132" s="85" t="s">
        <v>135</v>
      </c>
      <c r="R132" s="94" t="s">
        <v>136</v>
      </c>
      <c r="S132" s="83" t="s">
        <v>1129</v>
      </c>
      <c r="T132" s="86">
        <v>41206</v>
      </c>
    </row>
    <row r="133" spans="1:20" s="56" customFormat="1" ht="71.25" x14ac:dyDescent="0.25">
      <c r="A133" s="79">
        <v>2012520000191</v>
      </c>
      <c r="B133" s="80" t="s">
        <v>238</v>
      </c>
      <c r="C133" s="81" t="s">
        <v>227</v>
      </c>
      <c r="D133" s="99">
        <v>250000300</v>
      </c>
      <c r="E133" s="99">
        <v>250000300</v>
      </c>
      <c r="F133" s="83"/>
      <c r="G133" s="91">
        <v>0</v>
      </c>
      <c r="H133" s="91">
        <v>0</v>
      </c>
      <c r="I133" s="91">
        <f t="shared" si="2"/>
        <v>0</v>
      </c>
      <c r="J133" s="91">
        <f t="shared" si="3"/>
        <v>250000300</v>
      </c>
      <c r="K133" s="98">
        <v>17000</v>
      </c>
      <c r="L133" s="93" t="s">
        <v>22</v>
      </c>
      <c r="M133" s="81" t="s">
        <v>239</v>
      </c>
      <c r="N133" s="81" t="s">
        <v>23</v>
      </c>
      <c r="O133" s="81" t="s">
        <v>239</v>
      </c>
      <c r="P133" s="85" t="s">
        <v>76</v>
      </c>
      <c r="Q133" s="85" t="s">
        <v>135</v>
      </c>
      <c r="R133" s="94" t="s">
        <v>136</v>
      </c>
      <c r="S133" s="83" t="s">
        <v>1129</v>
      </c>
      <c r="T133" s="86">
        <v>41200</v>
      </c>
    </row>
    <row r="134" spans="1:20" s="56" customFormat="1" ht="57" x14ac:dyDescent="0.25">
      <c r="A134" s="79">
        <v>2012520000192</v>
      </c>
      <c r="B134" s="80" t="s">
        <v>240</v>
      </c>
      <c r="C134" s="81" t="s">
        <v>50</v>
      </c>
      <c r="D134" s="99">
        <v>228000000</v>
      </c>
      <c r="E134" s="99">
        <v>228000000</v>
      </c>
      <c r="F134" s="83"/>
      <c r="G134" s="91">
        <v>0</v>
      </c>
      <c r="H134" s="91">
        <v>0</v>
      </c>
      <c r="I134" s="91">
        <f t="shared" si="2"/>
        <v>0</v>
      </c>
      <c r="J134" s="91">
        <f t="shared" si="3"/>
        <v>228000000</v>
      </c>
      <c r="K134" s="92">
        <v>100</v>
      </c>
      <c r="L134" s="93" t="s">
        <v>51</v>
      </c>
      <c r="M134" s="81" t="s">
        <v>13</v>
      </c>
      <c r="N134" s="81" t="s">
        <v>27</v>
      </c>
      <c r="O134" s="81" t="s">
        <v>13</v>
      </c>
      <c r="P134" s="85" t="s">
        <v>76</v>
      </c>
      <c r="Q134" s="85" t="s">
        <v>77</v>
      </c>
      <c r="R134" s="94" t="s">
        <v>78</v>
      </c>
      <c r="S134" s="83" t="s">
        <v>1129</v>
      </c>
      <c r="T134" s="86">
        <v>41187</v>
      </c>
    </row>
    <row r="135" spans="1:20" s="56" customFormat="1" ht="42.75" x14ac:dyDescent="0.25">
      <c r="A135" s="148">
        <v>2012520000193</v>
      </c>
      <c r="B135" s="80" t="s">
        <v>1229</v>
      </c>
      <c r="C135" s="81"/>
      <c r="D135" s="99"/>
      <c r="E135" s="99"/>
      <c r="F135" s="83"/>
      <c r="G135" s="91"/>
      <c r="H135" s="91"/>
      <c r="I135" s="91"/>
      <c r="J135" s="91"/>
      <c r="K135" s="92"/>
      <c r="L135" s="93"/>
      <c r="M135" s="81"/>
      <c r="N135" s="81"/>
      <c r="O135" s="81"/>
      <c r="P135" s="85"/>
      <c r="Q135" s="85"/>
      <c r="R135" s="94"/>
      <c r="S135" s="83" t="s">
        <v>1182</v>
      </c>
      <c r="T135" s="86"/>
    </row>
    <row r="136" spans="1:20" s="56" customFormat="1" ht="71.25" x14ac:dyDescent="0.25">
      <c r="A136" s="79">
        <v>2012520000194</v>
      </c>
      <c r="B136" s="80" t="s">
        <v>241</v>
      </c>
      <c r="C136" s="81" t="s">
        <v>61</v>
      </c>
      <c r="D136" s="99">
        <v>585110208</v>
      </c>
      <c r="E136" s="99">
        <v>585110208</v>
      </c>
      <c r="F136" s="83"/>
      <c r="G136" s="82">
        <v>512311732</v>
      </c>
      <c r="H136" s="84">
        <v>0</v>
      </c>
      <c r="I136" s="91">
        <f t="shared" si="2"/>
        <v>512311732</v>
      </c>
      <c r="J136" s="91">
        <f t="shared" si="3"/>
        <v>1097421940</v>
      </c>
      <c r="K136" s="98">
        <v>35540</v>
      </c>
      <c r="L136" s="93" t="s">
        <v>22</v>
      </c>
      <c r="M136" s="81" t="s">
        <v>242</v>
      </c>
      <c r="N136" s="81" t="s">
        <v>23</v>
      </c>
      <c r="O136" s="81" t="s">
        <v>242</v>
      </c>
      <c r="P136" s="85" t="s">
        <v>76</v>
      </c>
      <c r="Q136" s="85" t="s">
        <v>135</v>
      </c>
      <c r="R136" s="94" t="s">
        <v>136</v>
      </c>
      <c r="S136" s="83" t="s">
        <v>1128</v>
      </c>
      <c r="T136" s="86">
        <v>41187</v>
      </c>
    </row>
    <row r="137" spans="1:20" s="56" customFormat="1" ht="42.75" x14ac:dyDescent="0.25">
      <c r="A137" s="148">
        <v>2012520000195</v>
      </c>
      <c r="B137" s="80" t="s">
        <v>255</v>
      </c>
      <c r="C137" s="81"/>
      <c r="D137" s="99"/>
      <c r="E137" s="99"/>
      <c r="F137" s="83"/>
      <c r="G137" s="82"/>
      <c r="H137" s="91"/>
      <c r="I137" s="91"/>
      <c r="J137" s="91"/>
      <c r="K137" s="98"/>
      <c r="L137" s="93"/>
      <c r="M137" s="81"/>
      <c r="N137" s="81"/>
      <c r="O137" s="81"/>
      <c r="P137" s="85"/>
      <c r="Q137" s="85"/>
      <c r="R137" s="94"/>
      <c r="S137" s="83" t="s">
        <v>1182</v>
      </c>
      <c r="T137" s="86"/>
    </row>
    <row r="138" spans="1:20" s="56" customFormat="1" ht="71.25" x14ac:dyDescent="0.25">
      <c r="A138" s="79">
        <v>2012520000196</v>
      </c>
      <c r="B138" s="80" t="s">
        <v>243</v>
      </c>
      <c r="C138" s="81" t="s">
        <v>44</v>
      </c>
      <c r="D138" s="99">
        <v>2160932675</v>
      </c>
      <c r="E138" s="82">
        <v>2160932675</v>
      </c>
      <c r="F138" s="82"/>
      <c r="G138" s="84">
        <v>0</v>
      </c>
      <c r="H138" s="91">
        <v>0</v>
      </c>
      <c r="I138" s="91">
        <f t="shared" si="2"/>
        <v>0</v>
      </c>
      <c r="J138" s="91">
        <f t="shared" si="3"/>
        <v>2160932675</v>
      </c>
      <c r="K138" s="98">
        <v>9759</v>
      </c>
      <c r="L138" s="93" t="s">
        <v>22</v>
      </c>
      <c r="M138" s="81" t="s">
        <v>244</v>
      </c>
      <c r="N138" s="81" t="s">
        <v>23</v>
      </c>
      <c r="O138" s="81" t="s">
        <v>244</v>
      </c>
      <c r="P138" s="85" t="s">
        <v>76</v>
      </c>
      <c r="Q138" s="85" t="s">
        <v>135</v>
      </c>
      <c r="R138" s="94" t="s">
        <v>136</v>
      </c>
      <c r="S138" s="83" t="s">
        <v>1129</v>
      </c>
      <c r="T138" s="86">
        <v>41226</v>
      </c>
    </row>
    <row r="139" spans="1:20" s="56" customFormat="1" ht="71.25" x14ac:dyDescent="0.25">
      <c r="A139" s="79">
        <v>2012520000197</v>
      </c>
      <c r="B139" s="80" t="s">
        <v>245</v>
      </c>
      <c r="C139" s="81" t="s">
        <v>56</v>
      </c>
      <c r="D139" s="115" t="s">
        <v>246</v>
      </c>
      <c r="E139" s="82">
        <v>7499952109</v>
      </c>
      <c r="F139" s="82"/>
      <c r="G139" s="82">
        <v>1000000000</v>
      </c>
      <c r="H139" s="82">
        <v>5499952109</v>
      </c>
      <c r="I139" s="82">
        <f>+G139+H139</f>
        <v>6499952109</v>
      </c>
      <c r="J139" s="91">
        <f>+G139+H139+I139</f>
        <v>12999904218</v>
      </c>
      <c r="K139" s="98">
        <v>23877</v>
      </c>
      <c r="L139" s="93" t="s">
        <v>22</v>
      </c>
      <c r="M139" s="81" t="s">
        <v>247</v>
      </c>
      <c r="N139" s="81" t="s">
        <v>23</v>
      </c>
      <c r="O139" s="81" t="s">
        <v>57</v>
      </c>
      <c r="P139" s="85" t="s">
        <v>76</v>
      </c>
      <c r="Q139" s="85" t="s">
        <v>135</v>
      </c>
      <c r="R139" s="94" t="s">
        <v>136</v>
      </c>
      <c r="S139" s="83" t="s">
        <v>1128</v>
      </c>
      <c r="T139" s="86">
        <v>41374</v>
      </c>
    </row>
    <row r="140" spans="1:20" s="56" customFormat="1" ht="71.25" x14ac:dyDescent="0.25">
      <c r="A140" s="79">
        <v>2012520000198</v>
      </c>
      <c r="B140" s="80" t="s">
        <v>248</v>
      </c>
      <c r="C140" s="81" t="s">
        <v>249</v>
      </c>
      <c r="D140" s="99">
        <v>240000000</v>
      </c>
      <c r="E140" s="99">
        <v>240000000</v>
      </c>
      <c r="F140" s="83"/>
      <c r="G140" s="84">
        <v>0</v>
      </c>
      <c r="H140" s="84">
        <v>0</v>
      </c>
      <c r="I140" s="84">
        <f t="shared" si="2"/>
        <v>0</v>
      </c>
      <c r="J140" s="91">
        <f t="shared" si="3"/>
        <v>240000000</v>
      </c>
      <c r="K140" s="98">
        <v>9328</v>
      </c>
      <c r="L140" s="93" t="s">
        <v>22</v>
      </c>
      <c r="M140" s="81" t="s">
        <v>250</v>
      </c>
      <c r="N140" s="81" t="s">
        <v>23</v>
      </c>
      <c r="O140" s="81" t="s">
        <v>250</v>
      </c>
      <c r="P140" s="85" t="s">
        <v>76</v>
      </c>
      <c r="Q140" s="85" t="s">
        <v>135</v>
      </c>
      <c r="R140" s="94" t="s">
        <v>136</v>
      </c>
      <c r="S140" s="83" t="s">
        <v>1129</v>
      </c>
      <c r="T140" s="86">
        <v>41199</v>
      </c>
    </row>
    <row r="141" spans="1:20" s="56" customFormat="1" ht="71.25" x14ac:dyDescent="0.25">
      <c r="A141" s="148">
        <v>2012520000199</v>
      </c>
      <c r="B141" s="80" t="s">
        <v>1220</v>
      </c>
      <c r="C141" s="81"/>
      <c r="D141" s="99"/>
      <c r="E141" s="99"/>
      <c r="F141" s="83"/>
      <c r="G141" s="84"/>
      <c r="H141" s="84"/>
      <c r="I141" s="84"/>
      <c r="J141" s="91"/>
      <c r="K141" s="98"/>
      <c r="L141" s="93"/>
      <c r="M141" s="81"/>
      <c r="N141" s="81"/>
      <c r="O141" s="81"/>
      <c r="P141" s="85"/>
      <c r="Q141" s="85"/>
      <c r="R141" s="94"/>
      <c r="S141" s="83" t="s">
        <v>1182</v>
      </c>
      <c r="T141" s="86"/>
    </row>
    <row r="142" spans="1:20" s="56" customFormat="1" ht="71.25" x14ac:dyDescent="0.25">
      <c r="A142" s="79">
        <v>2012520000200</v>
      </c>
      <c r="B142" s="80" t="s">
        <v>251</v>
      </c>
      <c r="C142" s="81" t="s">
        <v>55</v>
      </c>
      <c r="D142" s="99">
        <v>130000000</v>
      </c>
      <c r="E142" s="99">
        <v>130000000</v>
      </c>
      <c r="F142" s="83"/>
      <c r="G142" s="82">
        <v>130000000</v>
      </c>
      <c r="H142" s="82"/>
      <c r="I142" s="82">
        <f t="shared" si="2"/>
        <v>130000000</v>
      </c>
      <c r="J142" s="91">
        <f t="shared" si="3"/>
        <v>260000000</v>
      </c>
      <c r="K142" s="98">
        <v>17624</v>
      </c>
      <c r="L142" s="93" t="s">
        <v>22</v>
      </c>
      <c r="M142" s="81" t="s">
        <v>252</v>
      </c>
      <c r="N142" s="81" t="s">
        <v>23</v>
      </c>
      <c r="O142" s="81" t="s">
        <v>252</v>
      </c>
      <c r="P142" s="85" t="s">
        <v>76</v>
      </c>
      <c r="Q142" s="85" t="s">
        <v>135</v>
      </c>
      <c r="R142" s="94" t="s">
        <v>136</v>
      </c>
      <c r="S142" s="83" t="s">
        <v>1128</v>
      </c>
      <c r="T142" s="86">
        <v>41214</v>
      </c>
    </row>
    <row r="143" spans="1:20" s="56" customFormat="1" ht="71.25" x14ac:dyDescent="0.25">
      <c r="A143" s="79">
        <v>2012520000201</v>
      </c>
      <c r="B143" s="80" t="s">
        <v>253</v>
      </c>
      <c r="C143" s="81" t="s">
        <v>125</v>
      </c>
      <c r="D143" s="99">
        <v>130000000</v>
      </c>
      <c r="E143" s="99">
        <v>130000000</v>
      </c>
      <c r="F143" s="83"/>
      <c r="G143" s="91">
        <v>0</v>
      </c>
      <c r="H143" s="91">
        <v>0</v>
      </c>
      <c r="I143" s="91">
        <f t="shared" si="2"/>
        <v>0</v>
      </c>
      <c r="J143" s="91">
        <f t="shared" si="3"/>
        <v>130000000</v>
      </c>
      <c r="K143" s="98">
        <v>8500</v>
      </c>
      <c r="L143" s="93" t="s">
        <v>22</v>
      </c>
      <c r="M143" s="81" t="s">
        <v>254</v>
      </c>
      <c r="N143" s="81" t="s">
        <v>23</v>
      </c>
      <c r="O143" s="81" t="s">
        <v>254</v>
      </c>
      <c r="P143" s="85" t="s">
        <v>76</v>
      </c>
      <c r="Q143" s="85" t="s">
        <v>135</v>
      </c>
      <c r="R143" s="94" t="s">
        <v>136</v>
      </c>
      <c r="S143" s="83" t="s">
        <v>1129</v>
      </c>
      <c r="T143" s="86">
        <v>41214</v>
      </c>
    </row>
    <row r="144" spans="1:20" s="56" customFormat="1" ht="42.75" x14ac:dyDescent="0.25">
      <c r="A144" s="79">
        <v>2012520000202</v>
      </c>
      <c r="B144" s="80" t="s">
        <v>255</v>
      </c>
      <c r="C144" s="81" t="s">
        <v>16</v>
      </c>
      <c r="D144" s="99">
        <v>10500000</v>
      </c>
      <c r="E144" s="99">
        <v>10500000</v>
      </c>
      <c r="F144" s="83"/>
      <c r="G144" s="91">
        <v>0</v>
      </c>
      <c r="H144" s="91">
        <v>0</v>
      </c>
      <c r="I144" s="91">
        <f t="shared" si="2"/>
        <v>0</v>
      </c>
      <c r="J144" s="91">
        <f t="shared" si="3"/>
        <v>10500000</v>
      </c>
      <c r="K144" s="92">
        <v>20</v>
      </c>
      <c r="L144" s="93" t="s">
        <v>45</v>
      </c>
      <c r="M144" s="81" t="s">
        <v>13</v>
      </c>
      <c r="N144" s="81" t="s">
        <v>29</v>
      </c>
      <c r="O144" s="81" t="s">
        <v>256</v>
      </c>
      <c r="P144" s="85" t="s">
        <v>194</v>
      </c>
      <c r="Q144" s="85" t="s">
        <v>17</v>
      </c>
      <c r="R144" s="94" t="s">
        <v>257</v>
      </c>
      <c r="S144" s="83" t="s">
        <v>1129</v>
      </c>
      <c r="T144" s="86">
        <v>41192</v>
      </c>
    </row>
    <row r="145" spans="1:20" s="56" customFormat="1" ht="57" x14ac:dyDescent="0.25">
      <c r="A145" s="79">
        <v>2012520000203</v>
      </c>
      <c r="B145" s="80" t="s">
        <v>258</v>
      </c>
      <c r="C145" s="81" t="s">
        <v>16</v>
      </c>
      <c r="D145" s="99">
        <v>50111896</v>
      </c>
      <c r="E145" s="99">
        <v>50111896</v>
      </c>
      <c r="F145" s="83"/>
      <c r="G145" s="91">
        <v>0</v>
      </c>
      <c r="H145" s="91">
        <v>0</v>
      </c>
      <c r="I145" s="91">
        <f t="shared" si="2"/>
        <v>0</v>
      </c>
      <c r="J145" s="91">
        <f t="shared" si="3"/>
        <v>50111896</v>
      </c>
      <c r="K145" s="98">
        <v>2769</v>
      </c>
      <c r="L145" s="93" t="s">
        <v>51</v>
      </c>
      <c r="M145" s="81" t="s">
        <v>41</v>
      </c>
      <c r="N145" s="81" t="s">
        <v>27</v>
      </c>
      <c r="O145" s="81" t="s">
        <v>13</v>
      </c>
      <c r="P145" s="85" t="s">
        <v>76</v>
      </c>
      <c r="Q145" s="85" t="s">
        <v>77</v>
      </c>
      <c r="R145" s="94" t="s">
        <v>78</v>
      </c>
      <c r="S145" s="83" t="s">
        <v>1129</v>
      </c>
      <c r="T145" s="86">
        <v>41193</v>
      </c>
    </row>
    <row r="146" spans="1:20" s="56" customFormat="1" ht="71.25" x14ac:dyDescent="0.25">
      <c r="A146" s="79">
        <v>2012520000204</v>
      </c>
      <c r="B146" s="80" t="s">
        <v>259</v>
      </c>
      <c r="C146" s="81" t="s">
        <v>227</v>
      </c>
      <c r="D146" s="99">
        <v>194000000</v>
      </c>
      <c r="E146" s="99">
        <v>194000000</v>
      </c>
      <c r="F146" s="83"/>
      <c r="G146" s="91">
        <v>0</v>
      </c>
      <c r="H146" s="91">
        <v>0</v>
      </c>
      <c r="I146" s="91">
        <f t="shared" si="2"/>
        <v>0</v>
      </c>
      <c r="J146" s="91">
        <f t="shared" si="3"/>
        <v>194000000</v>
      </c>
      <c r="K146" s="98">
        <v>13700</v>
      </c>
      <c r="L146" s="93" t="s">
        <v>22</v>
      </c>
      <c r="M146" s="81" t="s">
        <v>228</v>
      </c>
      <c r="N146" s="81" t="s">
        <v>23</v>
      </c>
      <c r="O146" s="81" t="s">
        <v>228</v>
      </c>
      <c r="P146" s="85" t="s">
        <v>76</v>
      </c>
      <c r="Q146" s="85" t="s">
        <v>135</v>
      </c>
      <c r="R146" s="94" t="s">
        <v>136</v>
      </c>
      <c r="S146" s="83" t="s">
        <v>1130</v>
      </c>
      <c r="T146" s="86">
        <v>41235</v>
      </c>
    </row>
    <row r="147" spans="1:20" s="56" customFormat="1" ht="71.25" x14ac:dyDescent="0.25">
      <c r="A147" s="79">
        <v>2012520000205</v>
      </c>
      <c r="B147" s="80" t="s">
        <v>260</v>
      </c>
      <c r="C147" s="81" t="s">
        <v>184</v>
      </c>
      <c r="D147" s="99">
        <v>994082381</v>
      </c>
      <c r="E147" s="99">
        <v>994082381</v>
      </c>
      <c r="F147" s="83"/>
      <c r="G147" s="91">
        <v>0</v>
      </c>
      <c r="H147" s="91">
        <v>0</v>
      </c>
      <c r="I147" s="91">
        <f t="shared" si="2"/>
        <v>0</v>
      </c>
      <c r="J147" s="91">
        <f t="shared" si="3"/>
        <v>994082381</v>
      </c>
      <c r="K147" s="98">
        <v>26639</v>
      </c>
      <c r="L147" s="93" t="s">
        <v>22</v>
      </c>
      <c r="M147" s="81" t="s">
        <v>261</v>
      </c>
      <c r="N147" s="81" t="s">
        <v>23</v>
      </c>
      <c r="O147" s="81" t="s">
        <v>261</v>
      </c>
      <c r="P147" s="85" t="s">
        <v>76</v>
      </c>
      <c r="Q147" s="85" t="s">
        <v>135</v>
      </c>
      <c r="R147" s="94" t="s">
        <v>136</v>
      </c>
      <c r="S147" s="83" t="s">
        <v>1130</v>
      </c>
      <c r="T147" s="86">
        <v>41248</v>
      </c>
    </row>
    <row r="148" spans="1:20" s="56" customFormat="1" ht="71.25" x14ac:dyDescent="0.25">
      <c r="A148" s="79">
        <v>2012520000206</v>
      </c>
      <c r="B148" s="80" t="s">
        <v>262</v>
      </c>
      <c r="C148" s="81" t="s">
        <v>227</v>
      </c>
      <c r="D148" s="99">
        <v>55000000</v>
      </c>
      <c r="E148" s="83"/>
      <c r="F148" s="83"/>
      <c r="G148" s="91">
        <v>0</v>
      </c>
      <c r="H148" s="91">
        <v>0</v>
      </c>
      <c r="I148" s="91">
        <f t="shared" si="2"/>
        <v>0</v>
      </c>
      <c r="J148" s="91">
        <f t="shared" si="3"/>
        <v>55000000</v>
      </c>
      <c r="K148" s="98">
        <v>17712</v>
      </c>
      <c r="L148" s="93" t="s">
        <v>22</v>
      </c>
      <c r="M148" s="81" t="s">
        <v>228</v>
      </c>
      <c r="N148" s="81" t="s">
        <v>23</v>
      </c>
      <c r="O148" s="81" t="s">
        <v>228</v>
      </c>
      <c r="P148" s="85" t="s">
        <v>76</v>
      </c>
      <c r="Q148" s="85" t="s">
        <v>135</v>
      </c>
      <c r="R148" s="94" t="s">
        <v>136</v>
      </c>
      <c r="S148" s="83" t="s">
        <v>1130</v>
      </c>
      <c r="T148" s="86">
        <v>41243</v>
      </c>
    </row>
    <row r="149" spans="1:20" s="56" customFormat="1" ht="71.25" x14ac:dyDescent="0.25">
      <c r="A149" s="79">
        <v>2012520000207</v>
      </c>
      <c r="B149" s="80" t="s">
        <v>263</v>
      </c>
      <c r="C149" s="81" t="s">
        <v>29</v>
      </c>
      <c r="D149" s="99">
        <v>10687014000</v>
      </c>
      <c r="E149" s="99">
        <v>10687014000</v>
      </c>
      <c r="F149" s="83"/>
      <c r="G149" s="91">
        <v>0</v>
      </c>
      <c r="H149" s="91">
        <v>0</v>
      </c>
      <c r="I149" s="91">
        <f t="shared" si="2"/>
        <v>0</v>
      </c>
      <c r="J149" s="91">
        <f t="shared" si="3"/>
        <v>10687014000</v>
      </c>
      <c r="K149" s="92">
        <v>801</v>
      </c>
      <c r="L149" s="93" t="s">
        <v>40</v>
      </c>
      <c r="M149" s="81" t="s">
        <v>13</v>
      </c>
      <c r="N149" s="81" t="s">
        <v>48</v>
      </c>
      <c r="O149" s="81" t="s">
        <v>13</v>
      </c>
      <c r="P149" s="85" t="s">
        <v>145</v>
      </c>
      <c r="Q149" s="85" t="s">
        <v>146</v>
      </c>
      <c r="R149" s="94" t="s">
        <v>147</v>
      </c>
      <c r="S149" s="83" t="s">
        <v>1130</v>
      </c>
      <c r="T149" s="86">
        <v>41200</v>
      </c>
    </row>
    <row r="150" spans="1:20" s="56" customFormat="1" ht="57" x14ac:dyDescent="0.25">
      <c r="A150" s="79">
        <v>2012520000208</v>
      </c>
      <c r="B150" s="80" t="s">
        <v>264</v>
      </c>
      <c r="C150" s="81" t="s">
        <v>61</v>
      </c>
      <c r="D150" s="99">
        <v>50000000</v>
      </c>
      <c r="E150" s="99">
        <v>50000000</v>
      </c>
      <c r="F150" s="83"/>
      <c r="G150" s="91">
        <v>0</v>
      </c>
      <c r="H150" s="91">
        <v>0</v>
      </c>
      <c r="I150" s="91">
        <f t="shared" si="2"/>
        <v>0</v>
      </c>
      <c r="J150" s="91">
        <f t="shared" si="3"/>
        <v>50000000</v>
      </c>
      <c r="K150" s="92">
        <v>150</v>
      </c>
      <c r="L150" s="93" t="s">
        <v>80</v>
      </c>
      <c r="M150" s="81" t="s">
        <v>13</v>
      </c>
      <c r="N150" s="81" t="s">
        <v>29</v>
      </c>
      <c r="O150" s="81" t="s">
        <v>13</v>
      </c>
      <c r="P150" s="85" t="s">
        <v>76</v>
      </c>
      <c r="Q150" s="85" t="s">
        <v>265</v>
      </c>
      <c r="R150" s="94" t="s">
        <v>266</v>
      </c>
      <c r="S150" s="83" t="s">
        <v>1129</v>
      </c>
      <c r="T150" s="86">
        <v>41204</v>
      </c>
    </row>
    <row r="151" spans="1:20" s="56" customFormat="1" ht="71.25" x14ac:dyDescent="0.25">
      <c r="A151" s="79">
        <v>2012520000209</v>
      </c>
      <c r="B151" s="80" t="s">
        <v>267</v>
      </c>
      <c r="C151" s="81" t="s">
        <v>149</v>
      </c>
      <c r="D151" s="99">
        <v>213000000</v>
      </c>
      <c r="E151" s="99">
        <v>213000000</v>
      </c>
      <c r="F151" s="83"/>
      <c r="G151" s="91">
        <v>150000000</v>
      </c>
      <c r="H151" s="91">
        <v>63000000</v>
      </c>
      <c r="I151" s="91">
        <f t="shared" si="2"/>
        <v>213000000</v>
      </c>
      <c r="J151" s="91">
        <f t="shared" si="3"/>
        <v>426000000</v>
      </c>
      <c r="K151" s="98">
        <v>14538</v>
      </c>
      <c r="L151" s="93" t="s">
        <v>22</v>
      </c>
      <c r="M151" s="81" t="s">
        <v>268</v>
      </c>
      <c r="N151" s="81" t="s">
        <v>23</v>
      </c>
      <c r="O151" s="81" t="s">
        <v>268</v>
      </c>
      <c r="P151" s="85" t="s">
        <v>76</v>
      </c>
      <c r="Q151" s="85" t="s">
        <v>135</v>
      </c>
      <c r="R151" s="94" t="s">
        <v>136</v>
      </c>
      <c r="S151" s="83" t="s">
        <v>1129</v>
      </c>
      <c r="T151" s="83"/>
    </row>
    <row r="152" spans="1:20" s="56" customFormat="1" ht="71.25" x14ac:dyDescent="0.25">
      <c r="A152" s="79">
        <v>2012520000210</v>
      </c>
      <c r="B152" s="80" t="s">
        <v>269</v>
      </c>
      <c r="C152" s="81" t="s">
        <v>61</v>
      </c>
      <c r="D152" s="99">
        <v>59580000</v>
      </c>
      <c r="E152" s="99">
        <v>59580000</v>
      </c>
      <c r="F152" s="83"/>
      <c r="G152" s="82">
        <v>81779999</v>
      </c>
      <c r="H152" s="84">
        <v>0</v>
      </c>
      <c r="I152" s="91">
        <f t="shared" ref="I152:I219" si="4">+G152+H152</f>
        <v>81779999</v>
      </c>
      <c r="J152" s="91">
        <f t="shared" ref="J152:J219" si="5">+D152+I152</f>
        <v>141359999</v>
      </c>
      <c r="K152" s="92">
        <v>300</v>
      </c>
      <c r="L152" s="93" t="s">
        <v>40</v>
      </c>
      <c r="M152" s="81" t="s">
        <v>270</v>
      </c>
      <c r="N152" s="81" t="s">
        <v>42</v>
      </c>
      <c r="O152" s="81" t="s">
        <v>13</v>
      </c>
      <c r="P152" s="85" t="s">
        <v>145</v>
      </c>
      <c r="Q152" s="85" t="s">
        <v>146</v>
      </c>
      <c r="R152" s="94" t="s">
        <v>147</v>
      </c>
      <c r="S152" s="83" t="s">
        <v>1128</v>
      </c>
      <c r="T152" s="86">
        <v>41205</v>
      </c>
    </row>
    <row r="153" spans="1:20" s="56" customFormat="1" ht="71.25" x14ac:dyDescent="0.25">
      <c r="A153" s="79">
        <v>2012520000211</v>
      </c>
      <c r="B153" s="80" t="s">
        <v>271</v>
      </c>
      <c r="C153" s="81" t="s">
        <v>212</v>
      </c>
      <c r="D153" s="99">
        <v>216347040</v>
      </c>
      <c r="E153" s="99">
        <v>216347040</v>
      </c>
      <c r="F153" s="83"/>
      <c r="G153" s="91">
        <v>0</v>
      </c>
      <c r="H153" s="91">
        <v>0</v>
      </c>
      <c r="I153" s="91">
        <f t="shared" si="4"/>
        <v>0</v>
      </c>
      <c r="J153" s="91">
        <f t="shared" si="5"/>
        <v>216347040</v>
      </c>
      <c r="K153" s="98">
        <v>14373</v>
      </c>
      <c r="L153" s="93" t="s">
        <v>51</v>
      </c>
      <c r="M153" s="81" t="s">
        <v>213</v>
      </c>
      <c r="N153" s="81" t="s">
        <v>14</v>
      </c>
      <c r="O153" s="81" t="s">
        <v>213</v>
      </c>
      <c r="P153" s="100" t="s">
        <v>76</v>
      </c>
      <c r="Q153" s="100" t="s">
        <v>77</v>
      </c>
      <c r="R153" s="101" t="s">
        <v>78</v>
      </c>
      <c r="S153" s="83" t="s">
        <v>1130</v>
      </c>
      <c r="T153" s="86">
        <v>41206</v>
      </c>
    </row>
    <row r="154" spans="1:20" s="56" customFormat="1" ht="99.75" x14ac:dyDescent="0.25">
      <c r="A154" s="79">
        <v>2012520000212</v>
      </c>
      <c r="B154" s="80" t="s">
        <v>272</v>
      </c>
      <c r="C154" s="81" t="s">
        <v>65</v>
      </c>
      <c r="D154" s="99">
        <v>13500000</v>
      </c>
      <c r="E154" s="99">
        <v>13500000</v>
      </c>
      <c r="F154" s="83"/>
      <c r="G154" s="91">
        <v>0</v>
      </c>
      <c r="H154" s="91">
        <v>0</v>
      </c>
      <c r="I154" s="91">
        <f t="shared" si="4"/>
        <v>0</v>
      </c>
      <c r="J154" s="91">
        <f t="shared" si="5"/>
        <v>13500000</v>
      </c>
      <c r="K154" s="92">
        <v>345</v>
      </c>
      <c r="L154" s="93" t="s">
        <v>204</v>
      </c>
      <c r="M154" s="81" t="s">
        <v>67</v>
      </c>
      <c r="N154" s="81" t="s">
        <v>69</v>
      </c>
      <c r="O154" s="81" t="s">
        <v>67</v>
      </c>
      <c r="P154" s="85" t="s">
        <v>174</v>
      </c>
      <c r="Q154" s="85" t="s">
        <v>206</v>
      </c>
      <c r="R154" s="94" t="s">
        <v>207</v>
      </c>
      <c r="S154" s="83" t="s">
        <v>1129</v>
      </c>
      <c r="T154" s="86">
        <v>41206</v>
      </c>
    </row>
    <row r="155" spans="1:20" s="56" customFormat="1" ht="71.25" x14ac:dyDescent="0.25">
      <c r="A155" s="79">
        <v>2012520000213</v>
      </c>
      <c r="B155" s="80" t="s">
        <v>273</v>
      </c>
      <c r="C155" s="81" t="s">
        <v>16</v>
      </c>
      <c r="D155" s="99">
        <v>6336400000</v>
      </c>
      <c r="E155" s="99">
        <v>6336400000</v>
      </c>
      <c r="F155" s="83"/>
      <c r="G155" s="91">
        <v>0</v>
      </c>
      <c r="H155" s="91">
        <v>0</v>
      </c>
      <c r="I155" s="91">
        <f t="shared" si="4"/>
        <v>0</v>
      </c>
      <c r="J155" s="91">
        <f t="shared" si="5"/>
        <v>6336400000</v>
      </c>
      <c r="K155" s="98">
        <v>18104</v>
      </c>
      <c r="L155" s="93" t="s">
        <v>40</v>
      </c>
      <c r="M155" s="81" t="s">
        <v>13</v>
      </c>
      <c r="N155" s="81" t="s">
        <v>42</v>
      </c>
      <c r="O155" s="81" t="s">
        <v>13</v>
      </c>
      <c r="P155" s="85" t="s">
        <v>145</v>
      </c>
      <c r="Q155" s="85" t="s">
        <v>146</v>
      </c>
      <c r="R155" s="94" t="s">
        <v>147</v>
      </c>
      <c r="S155" s="83" t="s">
        <v>1129</v>
      </c>
      <c r="T155" s="86">
        <v>41214</v>
      </c>
    </row>
    <row r="156" spans="1:20" s="56" customFormat="1" ht="71.25" x14ac:dyDescent="0.25">
      <c r="A156" s="79">
        <v>2012520000214</v>
      </c>
      <c r="B156" s="80" t="s">
        <v>274</v>
      </c>
      <c r="C156" s="81" t="s">
        <v>30</v>
      </c>
      <c r="D156" s="99">
        <v>159000000</v>
      </c>
      <c r="E156" s="99">
        <v>159000000</v>
      </c>
      <c r="F156" s="83"/>
      <c r="G156" s="82">
        <v>159000000</v>
      </c>
      <c r="H156" s="84">
        <v>0</v>
      </c>
      <c r="I156" s="91">
        <f t="shared" si="4"/>
        <v>159000000</v>
      </c>
      <c r="J156" s="91">
        <f t="shared" si="5"/>
        <v>318000000</v>
      </c>
      <c r="K156" s="98">
        <v>10000</v>
      </c>
      <c r="L156" s="93" t="s">
        <v>22</v>
      </c>
      <c r="M156" s="81" t="s">
        <v>275</v>
      </c>
      <c r="N156" s="81" t="s">
        <v>23</v>
      </c>
      <c r="O156" s="81" t="s">
        <v>275</v>
      </c>
      <c r="P156" s="85" t="s">
        <v>76</v>
      </c>
      <c r="Q156" s="85" t="s">
        <v>135</v>
      </c>
      <c r="R156" s="94" t="s">
        <v>136</v>
      </c>
      <c r="S156" s="83" t="s">
        <v>1128</v>
      </c>
      <c r="T156" s="86">
        <v>41250</v>
      </c>
    </row>
    <row r="157" spans="1:20" s="56" customFormat="1" ht="57" x14ac:dyDescent="0.25">
      <c r="A157" s="79">
        <v>2012520000215</v>
      </c>
      <c r="B157" s="80" t="s">
        <v>276</v>
      </c>
      <c r="C157" s="81" t="s">
        <v>115</v>
      </c>
      <c r="D157" s="99">
        <v>204495805</v>
      </c>
      <c r="E157" s="99">
        <v>204495805</v>
      </c>
      <c r="F157" s="83"/>
      <c r="G157" s="91">
        <v>0</v>
      </c>
      <c r="H157" s="91">
        <v>0</v>
      </c>
      <c r="I157" s="91">
        <f t="shared" si="4"/>
        <v>0</v>
      </c>
      <c r="J157" s="91">
        <f t="shared" si="5"/>
        <v>204495805</v>
      </c>
      <c r="K157" s="98">
        <v>3215</v>
      </c>
      <c r="L157" s="93" t="s">
        <v>12</v>
      </c>
      <c r="M157" s="81" t="s">
        <v>277</v>
      </c>
      <c r="N157" s="81" t="s">
        <v>29</v>
      </c>
      <c r="O157" s="81" t="s">
        <v>277</v>
      </c>
      <c r="P157" s="85" t="s">
        <v>145</v>
      </c>
      <c r="Q157" s="85" t="s">
        <v>278</v>
      </c>
      <c r="R157" s="94" t="s">
        <v>279</v>
      </c>
      <c r="S157" s="83" t="s">
        <v>1129</v>
      </c>
      <c r="T157" s="86">
        <v>41221</v>
      </c>
    </row>
    <row r="158" spans="1:20" s="56" customFormat="1" ht="57" x14ac:dyDescent="0.25">
      <c r="A158" s="79">
        <v>2012520000216</v>
      </c>
      <c r="B158" s="80" t="s">
        <v>280</v>
      </c>
      <c r="C158" s="81" t="s">
        <v>16</v>
      </c>
      <c r="D158" s="99">
        <v>23000000</v>
      </c>
      <c r="E158" s="99">
        <v>23000000</v>
      </c>
      <c r="F158" s="83"/>
      <c r="G158" s="91">
        <v>0</v>
      </c>
      <c r="H158" s="91">
        <v>0</v>
      </c>
      <c r="I158" s="91">
        <f t="shared" si="4"/>
        <v>0</v>
      </c>
      <c r="J158" s="91">
        <f t="shared" si="5"/>
        <v>23000000</v>
      </c>
      <c r="K158" s="92">
        <v>10</v>
      </c>
      <c r="L158" s="93" t="s">
        <v>12</v>
      </c>
      <c r="M158" s="81" t="s">
        <v>281</v>
      </c>
      <c r="N158" s="81" t="s">
        <v>29</v>
      </c>
      <c r="O158" s="81" t="s">
        <v>13</v>
      </c>
      <c r="P158" s="85" t="s">
        <v>145</v>
      </c>
      <c r="Q158" s="85" t="s">
        <v>146</v>
      </c>
      <c r="R158" s="94" t="s">
        <v>282</v>
      </c>
      <c r="S158" s="83" t="s">
        <v>1129</v>
      </c>
      <c r="T158" s="86">
        <v>41220</v>
      </c>
    </row>
    <row r="159" spans="1:20" s="56" customFormat="1" ht="85.5" x14ac:dyDescent="0.25">
      <c r="A159" s="79">
        <v>2012520000217</v>
      </c>
      <c r="B159" s="80" t="s">
        <v>283</v>
      </c>
      <c r="C159" s="81" t="s">
        <v>72</v>
      </c>
      <c r="D159" s="99">
        <v>731095688</v>
      </c>
      <c r="E159" s="99">
        <v>731095688</v>
      </c>
      <c r="F159" s="83"/>
      <c r="G159" s="91">
        <v>0</v>
      </c>
      <c r="H159" s="91">
        <v>0</v>
      </c>
      <c r="I159" s="91">
        <f t="shared" si="4"/>
        <v>0</v>
      </c>
      <c r="J159" s="91">
        <f t="shared" si="5"/>
        <v>731095688</v>
      </c>
      <c r="K159" s="98">
        <v>1000</v>
      </c>
      <c r="L159" s="93" t="s">
        <v>40</v>
      </c>
      <c r="M159" s="81" t="s">
        <v>284</v>
      </c>
      <c r="N159" s="81" t="s">
        <v>48</v>
      </c>
      <c r="O159" s="81" t="s">
        <v>13</v>
      </c>
      <c r="P159" s="85" t="s">
        <v>145</v>
      </c>
      <c r="Q159" s="85" t="s">
        <v>146</v>
      </c>
      <c r="R159" s="94" t="s">
        <v>147</v>
      </c>
      <c r="S159" s="83" t="s">
        <v>1129</v>
      </c>
      <c r="T159" s="86">
        <v>41221</v>
      </c>
    </row>
    <row r="160" spans="1:20" s="56" customFormat="1" ht="57" x14ac:dyDescent="0.25">
      <c r="A160" s="79">
        <v>2012520000218</v>
      </c>
      <c r="B160" s="80" t="s">
        <v>285</v>
      </c>
      <c r="C160" s="81" t="s">
        <v>43</v>
      </c>
      <c r="D160" s="99">
        <v>66000000</v>
      </c>
      <c r="E160" s="99">
        <v>66000000</v>
      </c>
      <c r="F160" s="83"/>
      <c r="G160" s="91">
        <v>0</v>
      </c>
      <c r="H160" s="91">
        <v>0</v>
      </c>
      <c r="I160" s="91">
        <f t="shared" si="4"/>
        <v>0</v>
      </c>
      <c r="J160" s="91">
        <f t="shared" si="5"/>
        <v>66000000</v>
      </c>
      <c r="K160" s="98">
        <v>24130</v>
      </c>
      <c r="L160" s="93" t="s">
        <v>51</v>
      </c>
      <c r="M160" s="81" t="s">
        <v>286</v>
      </c>
      <c r="N160" s="81" t="s">
        <v>27</v>
      </c>
      <c r="O160" s="81" t="s">
        <v>286</v>
      </c>
      <c r="P160" s="100" t="s">
        <v>76</v>
      </c>
      <c r="Q160" s="100" t="s">
        <v>77</v>
      </c>
      <c r="R160" s="101" t="s">
        <v>78</v>
      </c>
      <c r="S160" s="83" t="s">
        <v>1129</v>
      </c>
      <c r="T160" s="86">
        <v>41222</v>
      </c>
    </row>
    <row r="161" spans="1:20" s="56" customFormat="1" ht="71.25" x14ac:dyDescent="0.25">
      <c r="A161" s="79">
        <v>2012520000219</v>
      </c>
      <c r="B161" s="80" t="s">
        <v>287</v>
      </c>
      <c r="C161" s="81" t="s">
        <v>184</v>
      </c>
      <c r="D161" s="99">
        <v>21900364</v>
      </c>
      <c r="E161" s="99">
        <v>21900364</v>
      </c>
      <c r="F161" s="83"/>
      <c r="G161" s="91">
        <v>0</v>
      </c>
      <c r="H161" s="91">
        <v>0</v>
      </c>
      <c r="I161" s="91">
        <f t="shared" si="4"/>
        <v>0</v>
      </c>
      <c r="J161" s="91">
        <f t="shared" si="5"/>
        <v>21900364</v>
      </c>
      <c r="K161" s="92">
        <v>820</v>
      </c>
      <c r="L161" s="93" t="s">
        <v>40</v>
      </c>
      <c r="M161" s="81" t="s">
        <v>288</v>
      </c>
      <c r="N161" s="81" t="s">
        <v>42</v>
      </c>
      <c r="O161" s="81" t="s">
        <v>288</v>
      </c>
      <c r="P161" s="85" t="s">
        <v>145</v>
      </c>
      <c r="Q161" s="85" t="s">
        <v>146</v>
      </c>
      <c r="R161" s="94" t="s">
        <v>147</v>
      </c>
      <c r="S161" s="83" t="s">
        <v>1129</v>
      </c>
      <c r="T161" s="86">
        <v>41226</v>
      </c>
    </row>
    <row r="162" spans="1:20" s="56" customFormat="1" ht="57" x14ac:dyDescent="0.25">
      <c r="A162" s="79">
        <v>2012520000220</v>
      </c>
      <c r="B162" s="80" t="s">
        <v>289</v>
      </c>
      <c r="C162" s="81" t="s">
        <v>43</v>
      </c>
      <c r="D162" s="99">
        <v>42000000</v>
      </c>
      <c r="E162" s="99">
        <v>42000000</v>
      </c>
      <c r="F162" s="83"/>
      <c r="G162" s="91">
        <v>0</v>
      </c>
      <c r="H162" s="91">
        <v>0</v>
      </c>
      <c r="I162" s="91">
        <f t="shared" si="4"/>
        <v>0</v>
      </c>
      <c r="J162" s="91">
        <f t="shared" si="5"/>
        <v>42000000</v>
      </c>
      <c r="K162" s="92">
        <v>500</v>
      </c>
      <c r="L162" s="93" t="s">
        <v>66</v>
      </c>
      <c r="M162" s="81" t="s">
        <v>286</v>
      </c>
      <c r="N162" s="81" t="s">
        <v>71</v>
      </c>
      <c r="O162" s="81" t="s">
        <v>286</v>
      </c>
      <c r="P162" s="85" t="s">
        <v>76</v>
      </c>
      <c r="Q162" s="85" t="s">
        <v>190</v>
      </c>
      <c r="R162" s="94" t="s">
        <v>97</v>
      </c>
      <c r="S162" s="83" t="s">
        <v>1129</v>
      </c>
      <c r="T162" s="86">
        <v>41229</v>
      </c>
    </row>
    <row r="163" spans="1:20" s="56" customFormat="1" ht="57" x14ac:dyDescent="0.25">
      <c r="A163" s="79">
        <v>2012520000221</v>
      </c>
      <c r="B163" s="80" t="s">
        <v>290</v>
      </c>
      <c r="C163" s="81" t="s">
        <v>291</v>
      </c>
      <c r="D163" s="99">
        <v>79695390</v>
      </c>
      <c r="E163" s="99">
        <v>79695390</v>
      </c>
      <c r="F163" s="83"/>
      <c r="G163" s="91">
        <v>0</v>
      </c>
      <c r="H163" s="91">
        <v>0</v>
      </c>
      <c r="I163" s="91">
        <f t="shared" si="4"/>
        <v>0</v>
      </c>
      <c r="J163" s="91">
        <f t="shared" si="5"/>
        <v>79695390</v>
      </c>
      <c r="K163" s="98">
        <v>14373</v>
      </c>
      <c r="L163" s="93" t="s">
        <v>12</v>
      </c>
      <c r="M163" s="81" t="s">
        <v>292</v>
      </c>
      <c r="N163" s="81" t="s">
        <v>27</v>
      </c>
      <c r="O163" s="81" t="s">
        <v>292</v>
      </c>
      <c r="P163" s="85" t="s">
        <v>76</v>
      </c>
      <c r="Q163" s="85" t="s">
        <v>131</v>
      </c>
      <c r="R163" s="94" t="s">
        <v>293</v>
      </c>
      <c r="S163" s="83" t="s">
        <v>1129</v>
      </c>
      <c r="T163" s="86">
        <v>41232</v>
      </c>
    </row>
    <row r="164" spans="1:20" s="56" customFormat="1" ht="57" x14ac:dyDescent="0.25">
      <c r="A164" s="79">
        <v>2012520000222</v>
      </c>
      <c r="B164" s="80" t="s">
        <v>294</v>
      </c>
      <c r="C164" s="81" t="s">
        <v>295</v>
      </c>
      <c r="D164" s="99">
        <v>59773280</v>
      </c>
      <c r="E164" s="99">
        <v>59773280</v>
      </c>
      <c r="F164" s="83"/>
      <c r="G164" s="91">
        <v>0</v>
      </c>
      <c r="H164" s="91">
        <v>0</v>
      </c>
      <c r="I164" s="91">
        <f t="shared" si="4"/>
        <v>0</v>
      </c>
      <c r="J164" s="91">
        <f t="shared" si="5"/>
        <v>59773280</v>
      </c>
      <c r="K164" s="92">
        <v>570</v>
      </c>
      <c r="L164" s="93" t="s">
        <v>12</v>
      </c>
      <c r="M164" s="81" t="s">
        <v>13</v>
      </c>
      <c r="N164" s="81" t="s">
        <v>27</v>
      </c>
      <c r="O164" s="81" t="s">
        <v>296</v>
      </c>
      <c r="P164" s="85" t="s">
        <v>167</v>
      </c>
      <c r="Q164" s="85" t="s">
        <v>168</v>
      </c>
      <c r="R164" s="94" t="s">
        <v>169</v>
      </c>
      <c r="S164" s="83" t="s">
        <v>1129</v>
      </c>
      <c r="T164" s="86">
        <v>41242</v>
      </c>
    </row>
    <row r="165" spans="1:20" s="56" customFormat="1" ht="42.75" x14ac:dyDescent="0.25">
      <c r="A165" s="79">
        <v>2012520000223</v>
      </c>
      <c r="B165" s="80" t="s">
        <v>297</v>
      </c>
      <c r="C165" s="81" t="s">
        <v>54</v>
      </c>
      <c r="D165" s="99">
        <v>41557405</v>
      </c>
      <c r="E165" s="99">
        <v>41557405</v>
      </c>
      <c r="F165" s="83"/>
      <c r="G165" s="91">
        <v>0</v>
      </c>
      <c r="H165" s="91">
        <v>0</v>
      </c>
      <c r="I165" s="91">
        <f t="shared" si="4"/>
        <v>0</v>
      </c>
      <c r="J165" s="91">
        <f t="shared" si="5"/>
        <v>41557405</v>
      </c>
      <c r="K165" s="98">
        <v>1133</v>
      </c>
      <c r="L165" s="93" t="s">
        <v>12</v>
      </c>
      <c r="M165" s="81" t="s">
        <v>298</v>
      </c>
      <c r="N165" s="81" t="s">
        <v>26</v>
      </c>
      <c r="O165" s="81" t="s">
        <v>299</v>
      </c>
      <c r="P165" s="85" t="s">
        <v>145</v>
      </c>
      <c r="Q165" s="85" t="s">
        <v>278</v>
      </c>
      <c r="R165" s="94" t="s">
        <v>279</v>
      </c>
      <c r="S165" s="83" t="s">
        <v>1129</v>
      </c>
      <c r="T165" s="86">
        <v>41234</v>
      </c>
    </row>
    <row r="166" spans="1:20" s="56" customFormat="1" ht="42.75" x14ac:dyDescent="0.25">
      <c r="A166" s="79">
        <v>2012520000224</v>
      </c>
      <c r="B166" s="80" t="s">
        <v>300</v>
      </c>
      <c r="C166" s="81" t="s">
        <v>33</v>
      </c>
      <c r="D166" s="99">
        <v>6306496</v>
      </c>
      <c r="E166" s="99">
        <v>6306496</v>
      </c>
      <c r="F166" s="83"/>
      <c r="G166" s="91">
        <v>0</v>
      </c>
      <c r="H166" s="91">
        <v>0</v>
      </c>
      <c r="I166" s="91">
        <f t="shared" si="4"/>
        <v>0</v>
      </c>
      <c r="J166" s="91">
        <f t="shared" si="5"/>
        <v>6306496</v>
      </c>
      <c r="K166" s="92">
        <v>644</v>
      </c>
      <c r="L166" s="93" t="s">
        <v>12</v>
      </c>
      <c r="M166" s="81" t="s">
        <v>13</v>
      </c>
      <c r="N166" s="81" t="s">
        <v>62</v>
      </c>
      <c r="O166" s="81" t="s">
        <v>301</v>
      </c>
      <c r="P166" s="85" t="s">
        <v>167</v>
      </c>
      <c r="Q166" s="85" t="s">
        <v>168</v>
      </c>
      <c r="R166" s="94" t="s">
        <v>169</v>
      </c>
      <c r="S166" s="83" t="s">
        <v>1130</v>
      </c>
      <c r="T166" s="86">
        <v>41235</v>
      </c>
    </row>
    <row r="167" spans="1:20" s="56" customFormat="1" ht="71.25" x14ac:dyDescent="0.25">
      <c r="A167" s="79">
        <v>2012520000225</v>
      </c>
      <c r="B167" s="80" t="s">
        <v>302</v>
      </c>
      <c r="C167" s="81" t="s">
        <v>43</v>
      </c>
      <c r="D167" s="99">
        <v>223000000</v>
      </c>
      <c r="E167" s="99">
        <v>223000000</v>
      </c>
      <c r="F167" s="83"/>
      <c r="G167" s="91">
        <v>0</v>
      </c>
      <c r="H167" s="91">
        <v>0</v>
      </c>
      <c r="I167" s="91">
        <f t="shared" si="4"/>
        <v>0</v>
      </c>
      <c r="J167" s="91">
        <f t="shared" si="5"/>
        <v>223000000</v>
      </c>
      <c r="K167" s="98">
        <v>1300</v>
      </c>
      <c r="L167" s="93" t="s">
        <v>204</v>
      </c>
      <c r="M167" s="81" t="s">
        <v>286</v>
      </c>
      <c r="N167" s="81" t="s">
        <v>217</v>
      </c>
      <c r="O167" s="81" t="s">
        <v>286</v>
      </c>
      <c r="P167" s="85" t="s">
        <v>303</v>
      </c>
      <c r="Q167" s="85" t="s">
        <v>304</v>
      </c>
      <c r="R167" s="94" t="s">
        <v>207</v>
      </c>
      <c r="S167" s="83" t="s">
        <v>1129</v>
      </c>
      <c r="T167" s="86">
        <v>41235</v>
      </c>
    </row>
    <row r="168" spans="1:20" s="56" customFormat="1" ht="42.75" x14ac:dyDescent="0.25">
      <c r="A168" s="79">
        <v>2012520000226</v>
      </c>
      <c r="B168" s="80" t="s">
        <v>305</v>
      </c>
      <c r="C168" s="81" t="s">
        <v>72</v>
      </c>
      <c r="D168" s="99">
        <v>189940000</v>
      </c>
      <c r="E168" s="99">
        <v>189940000</v>
      </c>
      <c r="F168" s="83"/>
      <c r="G168" s="91">
        <v>0</v>
      </c>
      <c r="H168" s="91">
        <v>0</v>
      </c>
      <c r="I168" s="91">
        <f t="shared" si="4"/>
        <v>0</v>
      </c>
      <c r="J168" s="91">
        <f t="shared" si="5"/>
        <v>189940000</v>
      </c>
      <c r="K168" s="92">
        <v>150</v>
      </c>
      <c r="L168" s="93" t="s">
        <v>32</v>
      </c>
      <c r="M168" s="81" t="s">
        <v>306</v>
      </c>
      <c r="N168" s="81" t="s">
        <v>62</v>
      </c>
      <c r="O168" s="81" t="s">
        <v>306</v>
      </c>
      <c r="P168" s="85" t="s">
        <v>167</v>
      </c>
      <c r="Q168" s="85" t="s">
        <v>168</v>
      </c>
      <c r="R168" s="94" t="s">
        <v>307</v>
      </c>
      <c r="S168" s="83" t="s">
        <v>1129</v>
      </c>
      <c r="T168" s="86">
        <v>41236</v>
      </c>
    </row>
    <row r="169" spans="1:20" s="56" customFormat="1" ht="42.75" x14ac:dyDescent="0.25">
      <c r="A169" s="79">
        <v>2012520000227</v>
      </c>
      <c r="B169" s="80" t="s">
        <v>308</v>
      </c>
      <c r="C169" s="81" t="s">
        <v>184</v>
      </c>
      <c r="D169" s="99">
        <v>40546542</v>
      </c>
      <c r="E169" s="99">
        <v>40546542</v>
      </c>
      <c r="F169" s="83"/>
      <c r="G169" s="91">
        <v>0</v>
      </c>
      <c r="H169" s="91">
        <v>0</v>
      </c>
      <c r="I169" s="91">
        <f t="shared" si="4"/>
        <v>0</v>
      </c>
      <c r="J169" s="91">
        <f t="shared" si="5"/>
        <v>40546542</v>
      </c>
      <c r="K169" s="92">
        <v>456</v>
      </c>
      <c r="L169" s="93" t="s">
        <v>12</v>
      </c>
      <c r="M169" s="81" t="s">
        <v>298</v>
      </c>
      <c r="N169" s="81" t="s">
        <v>27</v>
      </c>
      <c r="O169" s="81" t="s">
        <v>309</v>
      </c>
      <c r="P169" s="85" t="s">
        <v>145</v>
      </c>
      <c r="Q169" s="85" t="s">
        <v>278</v>
      </c>
      <c r="R169" s="94" t="s">
        <v>279</v>
      </c>
      <c r="S169" s="83" t="s">
        <v>1129</v>
      </c>
      <c r="T169" s="86">
        <v>41239</v>
      </c>
    </row>
    <row r="170" spans="1:20" s="56" customFormat="1" ht="71.25" x14ac:dyDescent="0.25">
      <c r="A170" s="79">
        <v>2012520000228</v>
      </c>
      <c r="B170" s="80" t="s">
        <v>310</v>
      </c>
      <c r="C170" s="81" t="s">
        <v>72</v>
      </c>
      <c r="D170" s="99">
        <v>187203886</v>
      </c>
      <c r="E170" s="99">
        <v>187203886</v>
      </c>
      <c r="F170" s="83"/>
      <c r="G170" s="91">
        <v>0</v>
      </c>
      <c r="H170" s="91">
        <v>0</v>
      </c>
      <c r="I170" s="91">
        <f t="shared" si="4"/>
        <v>0</v>
      </c>
      <c r="J170" s="91">
        <f t="shared" si="5"/>
        <v>187203886</v>
      </c>
      <c r="K170" s="92">
        <v>410</v>
      </c>
      <c r="L170" s="93" t="s">
        <v>49</v>
      </c>
      <c r="M170" s="81" t="s">
        <v>306</v>
      </c>
      <c r="N170" s="81" t="s">
        <v>17</v>
      </c>
      <c r="O170" s="81" t="s">
        <v>306</v>
      </c>
      <c r="P170" s="85" t="s">
        <v>311</v>
      </c>
      <c r="Q170" s="85" t="s">
        <v>312</v>
      </c>
      <c r="R170" s="94" t="s">
        <v>313</v>
      </c>
      <c r="S170" s="83" t="s">
        <v>1129</v>
      </c>
      <c r="T170" s="86">
        <v>41239</v>
      </c>
    </row>
    <row r="171" spans="1:20" s="56" customFormat="1" ht="57" x14ac:dyDescent="0.25">
      <c r="A171" s="79">
        <v>2012520000229</v>
      </c>
      <c r="B171" s="80" t="s">
        <v>314</v>
      </c>
      <c r="C171" s="81" t="s">
        <v>315</v>
      </c>
      <c r="D171" s="99">
        <v>44997699</v>
      </c>
      <c r="E171" s="99">
        <v>44997699</v>
      </c>
      <c r="F171" s="83"/>
      <c r="G171" s="91">
        <v>0</v>
      </c>
      <c r="H171" s="91">
        <v>0</v>
      </c>
      <c r="I171" s="91">
        <f t="shared" si="4"/>
        <v>0</v>
      </c>
      <c r="J171" s="91">
        <f t="shared" si="5"/>
        <v>44997699</v>
      </c>
      <c r="K171" s="116">
        <v>0</v>
      </c>
      <c r="L171" s="93" t="s">
        <v>12</v>
      </c>
      <c r="M171" s="81" t="s">
        <v>316</v>
      </c>
      <c r="N171" s="81" t="s">
        <v>27</v>
      </c>
      <c r="O171" s="81" t="s">
        <v>316</v>
      </c>
      <c r="P171" s="85" t="s">
        <v>167</v>
      </c>
      <c r="Q171" s="85" t="s">
        <v>168</v>
      </c>
      <c r="R171" s="94" t="s">
        <v>169</v>
      </c>
      <c r="S171" s="83" t="s">
        <v>1129</v>
      </c>
      <c r="T171" s="86">
        <v>41254</v>
      </c>
    </row>
    <row r="172" spans="1:20" s="56" customFormat="1" ht="71.25" x14ac:dyDescent="0.25">
      <c r="A172" s="79">
        <v>2012520000230</v>
      </c>
      <c r="B172" s="80" t="s">
        <v>317</v>
      </c>
      <c r="C172" s="81" t="s">
        <v>52</v>
      </c>
      <c r="D172" s="99">
        <v>100000000</v>
      </c>
      <c r="E172" s="99">
        <v>100000000</v>
      </c>
      <c r="F172" s="83"/>
      <c r="G172" s="99">
        <v>100000000</v>
      </c>
      <c r="H172" s="91">
        <v>0</v>
      </c>
      <c r="I172" s="91">
        <f t="shared" si="4"/>
        <v>100000000</v>
      </c>
      <c r="J172" s="91">
        <f t="shared" si="5"/>
        <v>200000000</v>
      </c>
      <c r="K172" s="98">
        <v>24179</v>
      </c>
      <c r="L172" s="93" t="s">
        <v>22</v>
      </c>
      <c r="M172" s="81" t="s">
        <v>318</v>
      </c>
      <c r="N172" s="81" t="s">
        <v>23</v>
      </c>
      <c r="O172" s="81" t="s">
        <v>318</v>
      </c>
      <c r="P172" s="85" t="s">
        <v>76</v>
      </c>
      <c r="Q172" s="85" t="s">
        <v>135</v>
      </c>
      <c r="R172" s="94" t="s">
        <v>136</v>
      </c>
      <c r="S172" s="83" t="s">
        <v>1128</v>
      </c>
      <c r="T172" s="86">
        <v>41263</v>
      </c>
    </row>
    <row r="173" spans="1:20" s="56" customFormat="1" ht="71.25" x14ac:dyDescent="0.25">
      <c r="A173" s="79">
        <v>2012520000231</v>
      </c>
      <c r="B173" s="80" t="s">
        <v>319</v>
      </c>
      <c r="C173" s="81" t="s">
        <v>52</v>
      </c>
      <c r="D173" s="99">
        <v>194000000</v>
      </c>
      <c r="E173" s="99">
        <v>194000000</v>
      </c>
      <c r="F173" s="83"/>
      <c r="G173" s="91">
        <v>0</v>
      </c>
      <c r="H173" s="91">
        <v>0</v>
      </c>
      <c r="I173" s="91">
        <f>+G173+H173</f>
        <v>0</v>
      </c>
      <c r="J173" s="91">
        <f t="shared" si="5"/>
        <v>194000000</v>
      </c>
      <c r="K173" s="98">
        <v>24179</v>
      </c>
      <c r="L173" s="93" t="s">
        <v>22</v>
      </c>
      <c r="M173" s="81" t="s">
        <v>318</v>
      </c>
      <c r="N173" s="81" t="s">
        <v>23</v>
      </c>
      <c r="O173" s="81" t="s">
        <v>318</v>
      </c>
      <c r="P173" s="85" t="s">
        <v>76</v>
      </c>
      <c r="Q173" s="85" t="s">
        <v>135</v>
      </c>
      <c r="R173" s="94" t="s">
        <v>136</v>
      </c>
      <c r="S173" s="83" t="s">
        <v>1129</v>
      </c>
      <c r="T173" s="86">
        <v>41270</v>
      </c>
    </row>
    <row r="174" spans="1:20" s="56" customFormat="1" ht="71.25" x14ac:dyDescent="0.25">
      <c r="A174" s="79">
        <v>2012520000232</v>
      </c>
      <c r="B174" s="80" t="s">
        <v>320</v>
      </c>
      <c r="C174" s="81" t="s">
        <v>20</v>
      </c>
      <c r="D174" s="82">
        <v>196927984</v>
      </c>
      <c r="E174" s="87">
        <v>166000000</v>
      </c>
      <c r="F174" s="104">
        <v>30927984</v>
      </c>
      <c r="G174" s="91">
        <v>0</v>
      </c>
      <c r="H174" s="91">
        <v>0</v>
      </c>
      <c r="I174" s="91">
        <f t="shared" si="4"/>
        <v>0</v>
      </c>
      <c r="J174" s="91">
        <f t="shared" si="5"/>
        <v>196927984</v>
      </c>
      <c r="K174" s="98">
        <v>19122</v>
      </c>
      <c r="L174" s="93" t="s">
        <v>22</v>
      </c>
      <c r="M174" s="81" t="s">
        <v>321</v>
      </c>
      <c r="N174" s="81" t="s">
        <v>23</v>
      </c>
      <c r="O174" s="81" t="s">
        <v>321</v>
      </c>
      <c r="P174" s="85" t="s">
        <v>76</v>
      </c>
      <c r="Q174" s="85" t="s">
        <v>135</v>
      </c>
      <c r="R174" s="94" t="s">
        <v>136</v>
      </c>
      <c r="S174" s="83" t="s">
        <v>1129</v>
      </c>
      <c r="T174" s="86">
        <v>41261</v>
      </c>
    </row>
    <row r="175" spans="1:20" s="56" customFormat="1" ht="42.75" x14ac:dyDescent="0.25">
      <c r="A175" s="79">
        <v>2012520000233</v>
      </c>
      <c r="B175" s="80" t="s">
        <v>322</v>
      </c>
      <c r="C175" s="81" t="s">
        <v>16</v>
      </c>
      <c r="D175" s="99">
        <v>6000000</v>
      </c>
      <c r="E175" s="99">
        <v>6000000</v>
      </c>
      <c r="F175" s="83"/>
      <c r="G175" s="91">
        <v>0</v>
      </c>
      <c r="H175" s="91">
        <v>0</v>
      </c>
      <c r="I175" s="91">
        <f t="shared" si="4"/>
        <v>0</v>
      </c>
      <c r="J175" s="91">
        <f t="shared" si="5"/>
        <v>6000000</v>
      </c>
      <c r="K175" s="92">
        <v>600</v>
      </c>
      <c r="L175" s="93" t="s">
        <v>45</v>
      </c>
      <c r="M175" s="81" t="s">
        <v>13</v>
      </c>
      <c r="N175" s="81" t="s">
        <v>17</v>
      </c>
      <c r="O175" s="81" t="s">
        <v>13</v>
      </c>
      <c r="P175" s="85" t="s">
        <v>194</v>
      </c>
      <c r="Q175" s="85" t="s">
        <v>17</v>
      </c>
      <c r="R175" s="94" t="s">
        <v>257</v>
      </c>
      <c r="S175" s="83" t="s">
        <v>1129</v>
      </c>
      <c r="T175" s="86">
        <v>41246</v>
      </c>
    </row>
    <row r="176" spans="1:20" s="56" customFormat="1" ht="71.25" x14ac:dyDescent="0.25">
      <c r="A176" s="79">
        <v>2012520000234</v>
      </c>
      <c r="B176" s="80" t="s">
        <v>323</v>
      </c>
      <c r="C176" s="81" t="s">
        <v>324</v>
      </c>
      <c r="D176" s="99">
        <v>121483630</v>
      </c>
      <c r="E176" s="99">
        <v>121483630</v>
      </c>
      <c r="F176" s="83"/>
      <c r="G176" s="91">
        <v>0</v>
      </c>
      <c r="H176" s="91">
        <v>0</v>
      </c>
      <c r="I176" s="91">
        <f t="shared" si="4"/>
        <v>0</v>
      </c>
      <c r="J176" s="91">
        <f t="shared" si="5"/>
        <v>121483630</v>
      </c>
      <c r="K176" s="98">
        <v>12425</v>
      </c>
      <c r="L176" s="93" t="s">
        <v>22</v>
      </c>
      <c r="M176" s="81" t="s">
        <v>325</v>
      </c>
      <c r="N176" s="81" t="s">
        <v>23</v>
      </c>
      <c r="O176" s="81" t="s">
        <v>325</v>
      </c>
      <c r="P176" s="85" t="s">
        <v>76</v>
      </c>
      <c r="Q176" s="85" t="s">
        <v>135</v>
      </c>
      <c r="R176" s="94" t="s">
        <v>136</v>
      </c>
      <c r="S176" s="83" t="s">
        <v>1129</v>
      </c>
      <c r="T176" s="86">
        <v>41310</v>
      </c>
    </row>
    <row r="177" spans="1:20" s="56" customFormat="1" ht="57" x14ac:dyDescent="0.25">
      <c r="A177" s="79">
        <v>2012520000235</v>
      </c>
      <c r="B177" s="80" t="s">
        <v>326</v>
      </c>
      <c r="C177" s="81" t="s">
        <v>291</v>
      </c>
      <c r="D177" s="99">
        <v>64606245</v>
      </c>
      <c r="E177" s="99">
        <v>64606245</v>
      </c>
      <c r="F177" s="83"/>
      <c r="G177" s="91">
        <v>0</v>
      </c>
      <c r="H177" s="91">
        <v>0</v>
      </c>
      <c r="I177" s="91">
        <f t="shared" si="4"/>
        <v>0</v>
      </c>
      <c r="J177" s="91">
        <f t="shared" si="5"/>
        <v>64606245</v>
      </c>
      <c r="K177" s="98">
        <v>3700</v>
      </c>
      <c r="L177" s="93" t="s">
        <v>12</v>
      </c>
      <c r="M177" s="81" t="s">
        <v>292</v>
      </c>
      <c r="N177" s="81" t="s">
        <v>62</v>
      </c>
      <c r="O177" s="81" t="s">
        <v>292</v>
      </c>
      <c r="P177" s="85" t="s">
        <v>76</v>
      </c>
      <c r="Q177" s="85" t="s">
        <v>77</v>
      </c>
      <c r="R177" s="94" t="s">
        <v>178</v>
      </c>
      <c r="S177" s="83" t="s">
        <v>1129</v>
      </c>
      <c r="T177" s="86">
        <v>41310</v>
      </c>
    </row>
    <row r="178" spans="1:20" s="56" customFormat="1" ht="71.25" x14ac:dyDescent="0.25">
      <c r="A178" s="79">
        <v>2012520000236</v>
      </c>
      <c r="B178" s="80" t="s">
        <v>327</v>
      </c>
      <c r="C178" s="81" t="s">
        <v>16</v>
      </c>
      <c r="D178" s="99">
        <v>481548995</v>
      </c>
      <c r="E178" s="99">
        <v>481548995</v>
      </c>
      <c r="F178" s="83"/>
      <c r="G178" s="91">
        <v>0</v>
      </c>
      <c r="H178" s="91">
        <v>0</v>
      </c>
      <c r="I178" s="91">
        <f t="shared" si="4"/>
        <v>0</v>
      </c>
      <c r="J178" s="91">
        <f t="shared" si="5"/>
        <v>481548995</v>
      </c>
      <c r="K178" s="92">
        <v>575</v>
      </c>
      <c r="L178" s="93" t="s">
        <v>40</v>
      </c>
      <c r="M178" s="81" t="s">
        <v>328</v>
      </c>
      <c r="N178" s="81" t="s">
        <v>58</v>
      </c>
      <c r="O178" s="81" t="s">
        <v>13</v>
      </c>
      <c r="P178" s="85" t="s">
        <v>145</v>
      </c>
      <c r="Q178" s="85" t="s">
        <v>146</v>
      </c>
      <c r="R178" s="94" t="s">
        <v>147</v>
      </c>
      <c r="S178" s="83" t="s">
        <v>1129</v>
      </c>
      <c r="T178" s="86">
        <v>41248</v>
      </c>
    </row>
    <row r="179" spans="1:20" s="56" customFormat="1" ht="39.75" customHeight="1" x14ac:dyDescent="0.25">
      <c r="A179" s="148">
        <v>2012520000237</v>
      </c>
      <c r="B179" s="80" t="s">
        <v>1230</v>
      </c>
      <c r="C179" s="81"/>
      <c r="D179" s="99"/>
      <c r="E179" s="99"/>
      <c r="F179" s="83"/>
      <c r="G179" s="91"/>
      <c r="H179" s="91"/>
      <c r="I179" s="91"/>
      <c r="J179" s="91"/>
      <c r="K179" s="92"/>
      <c r="L179" s="93"/>
      <c r="M179" s="81"/>
      <c r="N179" s="81"/>
      <c r="O179" s="81"/>
      <c r="P179" s="85"/>
      <c r="Q179" s="85"/>
      <c r="R179" s="94"/>
      <c r="S179" s="83" t="s">
        <v>1182</v>
      </c>
      <c r="T179" s="86"/>
    </row>
    <row r="180" spans="1:20" s="56" customFormat="1" ht="57" x14ac:dyDescent="0.25">
      <c r="A180" s="79">
        <v>2012520000238</v>
      </c>
      <c r="B180" s="80" t="s">
        <v>329</v>
      </c>
      <c r="C180" s="81" t="s">
        <v>24</v>
      </c>
      <c r="D180" s="99">
        <v>61993860</v>
      </c>
      <c r="E180" s="99">
        <v>61993860</v>
      </c>
      <c r="F180" s="83"/>
      <c r="G180" s="91">
        <v>0</v>
      </c>
      <c r="H180" s="91">
        <v>0</v>
      </c>
      <c r="I180" s="91">
        <f t="shared" si="4"/>
        <v>0</v>
      </c>
      <c r="J180" s="91">
        <f t="shared" si="5"/>
        <v>61993860</v>
      </c>
      <c r="K180" s="92">
        <v>976</v>
      </c>
      <c r="L180" s="93" t="s">
        <v>12</v>
      </c>
      <c r="M180" s="81" t="s">
        <v>330</v>
      </c>
      <c r="N180" s="81" t="s">
        <v>26</v>
      </c>
      <c r="O180" s="81" t="s">
        <v>331</v>
      </c>
      <c r="P180" s="85" t="s">
        <v>76</v>
      </c>
      <c r="Q180" s="85" t="s">
        <v>77</v>
      </c>
      <c r="R180" s="94" t="s">
        <v>78</v>
      </c>
      <c r="S180" s="83" t="s">
        <v>1129</v>
      </c>
      <c r="T180" s="86">
        <v>41249</v>
      </c>
    </row>
    <row r="181" spans="1:20" s="56" customFormat="1" ht="57" x14ac:dyDescent="0.25">
      <c r="A181" s="79">
        <v>2012520000239</v>
      </c>
      <c r="B181" s="80" t="s">
        <v>332</v>
      </c>
      <c r="C181" s="81" t="s">
        <v>16</v>
      </c>
      <c r="D181" s="99">
        <v>25000000</v>
      </c>
      <c r="E181" s="99">
        <v>25000000</v>
      </c>
      <c r="F181" s="83"/>
      <c r="G181" s="91">
        <v>0</v>
      </c>
      <c r="H181" s="91">
        <v>0</v>
      </c>
      <c r="I181" s="91">
        <f t="shared" si="4"/>
        <v>0</v>
      </c>
      <c r="J181" s="91">
        <f t="shared" si="5"/>
        <v>25000000</v>
      </c>
      <c r="K181" s="92">
        <v>200</v>
      </c>
      <c r="L181" s="93" t="s">
        <v>66</v>
      </c>
      <c r="M181" s="81" t="s">
        <v>333</v>
      </c>
      <c r="N181" s="81" t="s">
        <v>71</v>
      </c>
      <c r="O181" s="81" t="s">
        <v>333</v>
      </c>
      <c r="P181" s="85" t="s">
        <v>76</v>
      </c>
      <c r="Q181" s="85" t="s">
        <v>190</v>
      </c>
      <c r="R181" s="94" t="s">
        <v>97</v>
      </c>
      <c r="S181" s="83" t="s">
        <v>1129</v>
      </c>
      <c r="T181" s="86">
        <v>41249</v>
      </c>
    </row>
    <row r="182" spans="1:20" s="56" customFormat="1" ht="71.25" x14ac:dyDescent="0.25">
      <c r="A182" s="79">
        <v>2012520000240</v>
      </c>
      <c r="B182" s="80" t="s">
        <v>334</v>
      </c>
      <c r="C182" s="81" t="s">
        <v>70</v>
      </c>
      <c r="D182" s="99">
        <v>75000000</v>
      </c>
      <c r="E182" s="99">
        <v>75000000</v>
      </c>
      <c r="F182" s="83"/>
      <c r="G182" s="91">
        <v>0</v>
      </c>
      <c r="H182" s="91">
        <v>0</v>
      </c>
      <c r="I182" s="91">
        <f t="shared" si="4"/>
        <v>0</v>
      </c>
      <c r="J182" s="91">
        <f t="shared" si="5"/>
        <v>75000000</v>
      </c>
      <c r="K182" s="98">
        <v>3000</v>
      </c>
      <c r="L182" s="93" t="s">
        <v>22</v>
      </c>
      <c r="M182" s="81" t="s">
        <v>335</v>
      </c>
      <c r="N182" s="81" t="s">
        <v>23</v>
      </c>
      <c r="O182" s="117" t="s">
        <v>336</v>
      </c>
      <c r="P182" s="85" t="s">
        <v>76</v>
      </c>
      <c r="Q182" s="85" t="s">
        <v>135</v>
      </c>
      <c r="R182" s="94" t="s">
        <v>136</v>
      </c>
      <c r="S182" s="83" t="s">
        <v>1129</v>
      </c>
      <c r="T182" s="86">
        <v>41318</v>
      </c>
    </row>
    <row r="183" spans="1:20" s="56" customFormat="1" ht="71.25" x14ac:dyDescent="0.25">
      <c r="A183" s="79">
        <v>2012520000241</v>
      </c>
      <c r="B183" s="80" t="s">
        <v>337</v>
      </c>
      <c r="C183" s="81" t="s">
        <v>16</v>
      </c>
      <c r="D183" s="99">
        <v>605201080</v>
      </c>
      <c r="E183" s="99">
        <v>605201080</v>
      </c>
      <c r="F183" s="83"/>
      <c r="G183" s="91">
        <v>0</v>
      </c>
      <c r="H183" s="91">
        <v>0</v>
      </c>
      <c r="I183" s="91">
        <f t="shared" si="4"/>
        <v>0</v>
      </c>
      <c r="J183" s="91">
        <f t="shared" si="5"/>
        <v>605201080</v>
      </c>
      <c r="K183" s="98">
        <v>1518</v>
      </c>
      <c r="L183" s="93" t="s">
        <v>22</v>
      </c>
      <c r="M183" s="81" t="s">
        <v>338</v>
      </c>
      <c r="N183" s="81" t="s">
        <v>23</v>
      </c>
      <c r="O183" s="81" t="s">
        <v>338</v>
      </c>
      <c r="P183" s="85" t="s">
        <v>76</v>
      </c>
      <c r="Q183" s="85" t="s">
        <v>135</v>
      </c>
      <c r="R183" s="94" t="s">
        <v>136</v>
      </c>
      <c r="S183" s="83" t="s">
        <v>1129</v>
      </c>
      <c r="T183" s="86">
        <v>41473</v>
      </c>
    </row>
    <row r="184" spans="1:20" s="56" customFormat="1" ht="57" x14ac:dyDescent="0.25">
      <c r="A184" s="79">
        <v>2012520000242</v>
      </c>
      <c r="B184" s="80" t="s">
        <v>339</v>
      </c>
      <c r="C184" s="81" t="s">
        <v>340</v>
      </c>
      <c r="D184" s="99">
        <v>95000000</v>
      </c>
      <c r="E184" s="99">
        <v>95000000</v>
      </c>
      <c r="F184" s="83"/>
      <c r="G184" s="91">
        <v>0</v>
      </c>
      <c r="H184" s="91">
        <v>0</v>
      </c>
      <c r="I184" s="91">
        <f t="shared" si="4"/>
        <v>0</v>
      </c>
      <c r="J184" s="91">
        <f t="shared" si="5"/>
        <v>95000000</v>
      </c>
      <c r="K184" s="92">
        <v>560</v>
      </c>
      <c r="L184" s="93" t="s">
        <v>12</v>
      </c>
      <c r="M184" s="81" t="s">
        <v>341</v>
      </c>
      <c r="N184" s="81" t="s">
        <v>26</v>
      </c>
      <c r="O184" s="81" t="s">
        <v>341</v>
      </c>
      <c r="P184" s="85" t="s">
        <v>76</v>
      </c>
      <c r="Q184" s="85" t="s">
        <v>77</v>
      </c>
      <c r="R184" s="94" t="s">
        <v>78</v>
      </c>
      <c r="S184" s="83" t="s">
        <v>1129</v>
      </c>
      <c r="T184" s="86">
        <v>41256</v>
      </c>
    </row>
    <row r="185" spans="1:20" s="56" customFormat="1" ht="99.75" x14ac:dyDescent="0.25">
      <c r="A185" s="79">
        <v>2012520000243</v>
      </c>
      <c r="B185" s="80" t="s">
        <v>342</v>
      </c>
      <c r="C185" s="81" t="s">
        <v>149</v>
      </c>
      <c r="D185" s="99">
        <v>2524832619</v>
      </c>
      <c r="E185" s="99">
        <v>2524832619</v>
      </c>
      <c r="F185" s="83"/>
      <c r="G185" s="91">
        <v>0</v>
      </c>
      <c r="H185" s="91">
        <v>0</v>
      </c>
      <c r="I185" s="91">
        <f t="shared" si="4"/>
        <v>0</v>
      </c>
      <c r="J185" s="91">
        <f t="shared" si="5"/>
        <v>2524832619</v>
      </c>
      <c r="K185" s="98">
        <v>17280</v>
      </c>
      <c r="L185" s="93" t="s">
        <v>204</v>
      </c>
      <c r="M185" s="81" t="s">
        <v>343</v>
      </c>
      <c r="N185" s="81" t="s">
        <v>14</v>
      </c>
      <c r="O185" s="81" t="s">
        <v>166</v>
      </c>
      <c r="P185" s="85" t="s">
        <v>174</v>
      </c>
      <c r="Q185" s="85" t="s">
        <v>206</v>
      </c>
      <c r="R185" s="94" t="s">
        <v>207</v>
      </c>
      <c r="S185" s="83" t="s">
        <v>1129</v>
      </c>
      <c r="T185" s="86">
        <v>41260</v>
      </c>
    </row>
    <row r="186" spans="1:20" s="56" customFormat="1" ht="85.5" x14ac:dyDescent="0.25">
      <c r="A186" s="79">
        <v>2012520000244</v>
      </c>
      <c r="B186" s="80" t="s">
        <v>344</v>
      </c>
      <c r="C186" s="81" t="s">
        <v>52</v>
      </c>
      <c r="D186" s="99">
        <v>169471580</v>
      </c>
      <c r="E186" s="99">
        <v>169471580</v>
      </c>
      <c r="F186" s="83"/>
      <c r="G186" s="91">
        <v>0</v>
      </c>
      <c r="H186" s="91">
        <v>0</v>
      </c>
      <c r="I186" s="91">
        <f t="shared" si="4"/>
        <v>0</v>
      </c>
      <c r="J186" s="91">
        <f t="shared" si="5"/>
        <v>169471580</v>
      </c>
      <c r="K186" s="98">
        <v>1405</v>
      </c>
      <c r="L186" s="93" t="s">
        <v>40</v>
      </c>
      <c r="M186" s="81" t="s">
        <v>345</v>
      </c>
      <c r="N186" s="81" t="s">
        <v>42</v>
      </c>
      <c r="O186" s="81" t="s">
        <v>346</v>
      </c>
      <c r="P186" s="85" t="s">
        <v>145</v>
      </c>
      <c r="Q186" s="85" t="s">
        <v>146</v>
      </c>
      <c r="R186" s="94" t="s">
        <v>147</v>
      </c>
      <c r="S186" s="83" t="s">
        <v>1129</v>
      </c>
      <c r="T186" s="86">
        <v>41260</v>
      </c>
    </row>
    <row r="187" spans="1:20" s="56" customFormat="1" ht="71.25" x14ac:dyDescent="0.25">
      <c r="A187" s="79">
        <v>2012520000245</v>
      </c>
      <c r="B187" s="80" t="s">
        <v>347</v>
      </c>
      <c r="C187" s="81" t="s">
        <v>53</v>
      </c>
      <c r="D187" s="99">
        <v>69997825</v>
      </c>
      <c r="E187" s="99">
        <v>69997825</v>
      </c>
      <c r="F187" s="83"/>
      <c r="G187" s="91">
        <v>0</v>
      </c>
      <c r="H187" s="91">
        <v>0</v>
      </c>
      <c r="I187" s="91">
        <f t="shared" si="4"/>
        <v>0</v>
      </c>
      <c r="J187" s="91">
        <f t="shared" si="5"/>
        <v>69997825</v>
      </c>
      <c r="K187" s="98">
        <v>1002</v>
      </c>
      <c r="L187" s="93" t="s">
        <v>12</v>
      </c>
      <c r="M187" s="81" t="s">
        <v>13</v>
      </c>
      <c r="N187" s="81" t="s">
        <v>27</v>
      </c>
      <c r="O187" s="81" t="s">
        <v>348</v>
      </c>
      <c r="P187" s="85" t="s">
        <v>76</v>
      </c>
      <c r="Q187" s="85" t="s">
        <v>135</v>
      </c>
      <c r="R187" s="94" t="s">
        <v>136</v>
      </c>
      <c r="S187" s="83" t="s">
        <v>1129</v>
      </c>
      <c r="T187" s="86">
        <v>41260</v>
      </c>
    </row>
    <row r="188" spans="1:20" s="56" customFormat="1" ht="57" x14ac:dyDescent="0.25">
      <c r="A188" s="148">
        <v>2012520000246</v>
      </c>
      <c r="B188" s="80" t="s">
        <v>1231</v>
      </c>
      <c r="C188" s="81"/>
      <c r="D188" s="99"/>
      <c r="E188" s="99"/>
      <c r="F188" s="83"/>
      <c r="G188" s="91"/>
      <c r="H188" s="91"/>
      <c r="I188" s="91"/>
      <c r="J188" s="91"/>
      <c r="K188" s="98"/>
      <c r="L188" s="93"/>
      <c r="M188" s="81"/>
      <c r="N188" s="81"/>
      <c r="O188" s="81"/>
      <c r="P188" s="85"/>
      <c r="Q188" s="85"/>
      <c r="R188" s="94"/>
      <c r="S188" s="83" t="s">
        <v>1182</v>
      </c>
      <c r="T188" s="86"/>
    </row>
    <row r="189" spans="1:20" s="56" customFormat="1" ht="57" x14ac:dyDescent="0.25">
      <c r="A189" s="148">
        <v>2012520000247</v>
      </c>
      <c r="B189" s="80" t="s">
        <v>1232</v>
      </c>
      <c r="C189" s="81"/>
      <c r="D189" s="99"/>
      <c r="E189" s="99"/>
      <c r="F189" s="83"/>
      <c r="G189" s="91"/>
      <c r="H189" s="91"/>
      <c r="I189" s="91"/>
      <c r="J189" s="91"/>
      <c r="K189" s="98"/>
      <c r="L189" s="93"/>
      <c r="M189" s="81"/>
      <c r="N189" s="81"/>
      <c r="O189" s="81"/>
      <c r="P189" s="85"/>
      <c r="Q189" s="85"/>
      <c r="R189" s="94"/>
      <c r="S189" s="83" t="s">
        <v>1182</v>
      </c>
      <c r="T189" s="86"/>
    </row>
    <row r="190" spans="1:20" s="56" customFormat="1" ht="71.25" x14ac:dyDescent="0.25">
      <c r="A190" s="79">
        <v>2012520000248</v>
      </c>
      <c r="B190" s="80" t="s">
        <v>349</v>
      </c>
      <c r="C190" s="81" t="s">
        <v>20</v>
      </c>
      <c r="D190" s="99">
        <v>120000000</v>
      </c>
      <c r="E190" s="99">
        <v>120000000</v>
      </c>
      <c r="F190" s="83"/>
      <c r="G190" s="82">
        <v>120000000</v>
      </c>
      <c r="H190" s="84">
        <v>0</v>
      </c>
      <c r="I190" s="91">
        <f t="shared" si="4"/>
        <v>120000000</v>
      </c>
      <c r="J190" s="91">
        <f t="shared" si="5"/>
        <v>240000000</v>
      </c>
      <c r="K190" s="98">
        <v>19122</v>
      </c>
      <c r="L190" s="93" t="s">
        <v>22</v>
      </c>
      <c r="M190" s="81" t="s">
        <v>350</v>
      </c>
      <c r="N190" s="81" t="s">
        <v>23</v>
      </c>
      <c r="O190" s="81" t="s">
        <v>350</v>
      </c>
      <c r="P190" s="85" t="s">
        <v>76</v>
      </c>
      <c r="Q190" s="85" t="s">
        <v>135</v>
      </c>
      <c r="R190" s="94" t="s">
        <v>136</v>
      </c>
      <c r="S190" s="83" t="s">
        <v>1128</v>
      </c>
      <c r="T190" s="86">
        <v>41324</v>
      </c>
    </row>
    <row r="191" spans="1:20" s="56" customFormat="1" ht="99.75" x14ac:dyDescent="0.25">
      <c r="A191" s="79">
        <v>2012520000249</v>
      </c>
      <c r="B191" s="80" t="s">
        <v>351</v>
      </c>
      <c r="C191" s="81" t="s">
        <v>352</v>
      </c>
      <c r="D191" s="99">
        <v>101000000</v>
      </c>
      <c r="E191" s="99">
        <v>101000000</v>
      </c>
      <c r="F191" s="83"/>
      <c r="G191" s="84">
        <v>0</v>
      </c>
      <c r="H191" s="84">
        <v>0</v>
      </c>
      <c r="I191" s="91">
        <f t="shared" si="4"/>
        <v>0</v>
      </c>
      <c r="J191" s="91">
        <f t="shared" si="5"/>
        <v>101000000</v>
      </c>
      <c r="K191" s="98">
        <v>11520</v>
      </c>
      <c r="L191" s="93" t="s">
        <v>49</v>
      </c>
      <c r="M191" s="81" t="s">
        <v>353</v>
      </c>
      <c r="N191" s="81" t="s">
        <v>14</v>
      </c>
      <c r="O191" s="81" t="s">
        <v>13</v>
      </c>
      <c r="P191" s="85" t="s">
        <v>174</v>
      </c>
      <c r="Q191" s="85" t="s">
        <v>206</v>
      </c>
      <c r="R191" s="94" t="s">
        <v>207</v>
      </c>
      <c r="S191" s="83" t="s">
        <v>1129</v>
      </c>
      <c r="T191" s="86">
        <v>41270</v>
      </c>
    </row>
    <row r="192" spans="1:20" s="56" customFormat="1" ht="42.75" x14ac:dyDescent="0.25">
      <c r="A192" s="148">
        <v>2012520000250</v>
      </c>
      <c r="B192" s="80" t="s">
        <v>1233</v>
      </c>
      <c r="C192" s="81"/>
      <c r="D192" s="99"/>
      <c r="E192" s="99"/>
      <c r="F192" s="83"/>
      <c r="G192" s="84"/>
      <c r="H192" s="84"/>
      <c r="I192" s="91"/>
      <c r="J192" s="91"/>
      <c r="K192" s="98"/>
      <c r="L192" s="93"/>
      <c r="M192" s="81"/>
      <c r="N192" s="81"/>
      <c r="O192" s="81"/>
      <c r="P192" s="85"/>
      <c r="Q192" s="85"/>
      <c r="R192" s="94"/>
      <c r="S192" s="83" t="s">
        <v>1182</v>
      </c>
      <c r="T192" s="86"/>
    </row>
    <row r="193" spans="1:20" s="56" customFormat="1" ht="42.75" x14ac:dyDescent="0.25">
      <c r="A193" s="79">
        <v>2012520000251</v>
      </c>
      <c r="B193" s="80" t="s">
        <v>354</v>
      </c>
      <c r="C193" s="81" t="s">
        <v>16</v>
      </c>
      <c r="D193" s="99">
        <v>1890000000</v>
      </c>
      <c r="E193" s="99">
        <v>1890000000</v>
      </c>
      <c r="F193" s="83"/>
      <c r="G193" s="84">
        <v>0</v>
      </c>
      <c r="H193" s="84">
        <v>0</v>
      </c>
      <c r="I193" s="91">
        <f t="shared" si="4"/>
        <v>0</v>
      </c>
      <c r="J193" s="91">
        <f t="shared" si="5"/>
        <v>1890000000</v>
      </c>
      <c r="K193" s="92">
        <v>600</v>
      </c>
      <c r="L193" s="93" t="s">
        <v>45</v>
      </c>
      <c r="M193" s="81" t="s">
        <v>13</v>
      </c>
      <c r="N193" s="81" t="s">
        <v>17</v>
      </c>
      <c r="O193" s="81" t="s">
        <v>13</v>
      </c>
      <c r="P193" s="85" t="s">
        <v>194</v>
      </c>
      <c r="Q193" s="85" t="s">
        <v>17</v>
      </c>
      <c r="R193" s="94" t="s">
        <v>257</v>
      </c>
      <c r="S193" s="83" t="s">
        <v>1129</v>
      </c>
      <c r="T193" s="86">
        <v>41271</v>
      </c>
    </row>
    <row r="194" spans="1:20" s="56" customFormat="1" ht="71.25" x14ac:dyDescent="0.25">
      <c r="A194" s="79">
        <v>2013520000097</v>
      </c>
      <c r="B194" s="80" t="s">
        <v>355</v>
      </c>
      <c r="C194" s="81" t="s">
        <v>16</v>
      </c>
      <c r="D194" s="99">
        <v>48000000</v>
      </c>
      <c r="E194" s="99">
        <v>48000000</v>
      </c>
      <c r="F194" s="83"/>
      <c r="G194" s="82">
        <v>2878999997</v>
      </c>
      <c r="H194" s="84">
        <v>0</v>
      </c>
      <c r="I194" s="91">
        <f t="shared" si="4"/>
        <v>2878999997</v>
      </c>
      <c r="J194" s="91">
        <f t="shared" si="5"/>
        <v>2926999997</v>
      </c>
      <c r="K194" s="98">
        <v>794208</v>
      </c>
      <c r="L194" s="93" t="s">
        <v>40</v>
      </c>
      <c r="M194" s="81" t="s">
        <v>13</v>
      </c>
      <c r="N194" s="81" t="s">
        <v>29</v>
      </c>
      <c r="O194" s="81" t="s">
        <v>13</v>
      </c>
      <c r="P194" s="85" t="s">
        <v>145</v>
      </c>
      <c r="Q194" s="85" t="s">
        <v>146</v>
      </c>
      <c r="R194" s="94" t="s">
        <v>147</v>
      </c>
      <c r="S194" s="83" t="s">
        <v>1128</v>
      </c>
      <c r="T194" s="86">
        <v>40933</v>
      </c>
    </row>
    <row r="195" spans="1:20" s="56" customFormat="1" ht="57" x14ac:dyDescent="0.25">
      <c r="A195" s="79">
        <v>2013520000252</v>
      </c>
      <c r="B195" s="80" t="s">
        <v>182</v>
      </c>
      <c r="C195" s="81" t="s">
        <v>13</v>
      </c>
      <c r="D195" s="99">
        <v>27053004672</v>
      </c>
      <c r="E195" s="99">
        <v>27053004672</v>
      </c>
      <c r="F195" s="83"/>
      <c r="G195" s="91">
        <v>0</v>
      </c>
      <c r="H195" s="91">
        <v>0</v>
      </c>
      <c r="I195" s="91">
        <f t="shared" si="4"/>
        <v>0</v>
      </c>
      <c r="J195" s="91">
        <f t="shared" si="5"/>
        <v>27053004672</v>
      </c>
      <c r="K195" s="98">
        <v>164750</v>
      </c>
      <c r="L195" s="93" t="s">
        <v>51</v>
      </c>
      <c r="M195" s="81" t="s">
        <v>13</v>
      </c>
      <c r="N195" s="81" t="s">
        <v>27</v>
      </c>
      <c r="O195" s="81" t="s">
        <v>13</v>
      </c>
      <c r="P195" s="85" t="s">
        <v>76</v>
      </c>
      <c r="Q195" s="85" t="s">
        <v>77</v>
      </c>
      <c r="R195" s="106" t="s">
        <v>164</v>
      </c>
      <c r="S195" s="83" t="s">
        <v>1129</v>
      </c>
      <c r="T195" s="86">
        <v>41282</v>
      </c>
    </row>
    <row r="196" spans="1:20" s="56" customFormat="1" ht="71.25" x14ac:dyDescent="0.25">
      <c r="A196" s="79">
        <v>2013520000253</v>
      </c>
      <c r="B196" s="80" t="s">
        <v>356</v>
      </c>
      <c r="C196" s="21" t="s">
        <v>13</v>
      </c>
      <c r="D196" s="99">
        <v>978616000</v>
      </c>
      <c r="E196" s="99">
        <v>978616000</v>
      </c>
      <c r="F196" s="83"/>
      <c r="G196" s="91">
        <v>0</v>
      </c>
      <c r="H196" s="91">
        <v>0</v>
      </c>
      <c r="I196" s="91">
        <f t="shared" si="4"/>
        <v>0</v>
      </c>
      <c r="J196" s="91">
        <f t="shared" si="5"/>
        <v>978616000</v>
      </c>
      <c r="K196" s="98">
        <v>164750</v>
      </c>
      <c r="L196" s="93" t="s">
        <v>51</v>
      </c>
      <c r="M196" s="81" t="s">
        <v>13</v>
      </c>
      <c r="N196" s="81" t="s">
        <v>27</v>
      </c>
      <c r="O196" s="81" t="s">
        <v>13</v>
      </c>
      <c r="P196" s="85" t="s">
        <v>76</v>
      </c>
      <c r="Q196" s="85" t="s">
        <v>77</v>
      </c>
      <c r="R196" s="94" t="s">
        <v>178</v>
      </c>
      <c r="S196" s="83" t="s">
        <v>1129</v>
      </c>
      <c r="T196" s="86">
        <v>41282</v>
      </c>
    </row>
    <row r="197" spans="1:20" s="56" customFormat="1" ht="71.25" x14ac:dyDescent="0.25">
      <c r="A197" s="79">
        <v>2013520000254</v>
      </c>
      <c r="B197" s="80" t="s">
        <v>357</v>
      </c>
      <c r="C197" s="21" t="s">
        <v>16</v>
      </c>
      <c r="D197" s="99">
        <v>1100000000</v>
      </c>
      <c r="E197" s="99">
        <v>1100000000</v>
      </c>
      <c r="F197" s="83"/>
      <c r="G197" s="91">
        <v>0</v>
      </c>
      <c r="H197" s="91">
        <v>0</v>
      </c>
      <c r="I197" s="91">
        <f t="shared" si="4"/>
        <v>0</v>
      </c>
      <c r="J197" s="91">
        <f t="shared" si="5"/>
        <v>1100000000</v>
      </c>
      <c r="K197" s="98">
        <v>535500</v>
      </c>
      <c r="L197" s="93" t="s">
        <v>66</v>
      </c>
      <c r="M197" s="81" t="s">
        <v>13</v>
      </c>
      <c r="N197" s="81" t="s">
        <v>71</v>
      </c>
      <c r="O197" s="81" t="s">
        <v>13</v>
      </c>
      <c r="P197" s="85" t="s">
        <v>76</v>
      </c>
      <c r="Q197" s="85" t="s">
        <v>190</v>
      </c>
      <c r="R197" s="94" t="s">
        <v>97</v>
      </c>
      <c r="S197" s="83" t="s">
        <v>1129</v>
      </c>
      <c r="T197" s="86">
        <v>41283</v>
      </c>
    </row>
    <row r="198" spans="1:20" s="56" customFormat="1" ht="85.5" x14ac:dyDescent="0.25">
      <c r="A198" s="79">
        <v>2013520000255</v>
      </c>
      <c r="B198" s="80" t="s">
        <v>358</v>
      </c>
      <c r="C198" s="81" t="s">
        <v>13</v>
      </c>
      <c r="D198" s="99">
        <v>367864860000</v>
      </c>
      <c r="E198" s="99">
        <v>367864860000</v>
      </c>
      <c r="F198" s="83"/>
      <c r="G198" s="82">
        <v>367864860000</v>
      </c>
      <c r="H198" s="84">
        <v>0</v>
      </c>
      <c r="I198" s="91">
        <f t="shared" si="4"/>
        <v>367864860000</v>
      </c>
      <c r="J198" s="91">
        <f t="shared" si="5"/>
        <v>735729720000</v>
      </c>
      <c r="K198" s="98">
        <v>164750</v>
      </c>
      <c r="L198" s="93" t="s">
        <v>51</v>
      </c>
      <c r="M198" s="81" t="s">
        <v>13</v>
      </c>
      <c r="N198" s="81" t="s">
        <v>27</v>
      </c>
      <c r="O198" s="81" t="s">
        <v>13</v>
      </c>
      <c r="P198" s="85" t="s">
        <v>174</v>
      </c>
      <c r="Q198" s="85" t="s">
        <v>77</v>
      </c>
      <c r="R198" s="94" t="s">
        <v>78</v>
      </c>
      <c r="S198" s="83" t="s">
        <v>1128</v>
      </c>
      <c r="T198" s="86">
        <v>41283</v>
      </c>
    </row>
    <row r="199" spans="1:20" s="56" customFormat="1" ht="99.75" x14ac:dyDescent="0.25">
      <c r="A199" s="79">
        <v>2013520000256</v>
      </c>
      <c r="B199" s="80" t="s">
        <v>359</v>
      </c>
      <c r="C199" s="81" t="s">
        <v>16</v>
      </c>
      <c r="D199" s="99">
        <v>530000000</v>
      </c>
      <c r="E199" s="99">
        <v>530000000</v>
      </c>
      <c r="F199" s="83"/>
      <c r="G199" s="91">
        <v>0</v>
      </c>
      <c r="H199" s="91">
        <v>0</v>
      </c>
      <c r="I199" s="91">
        <f t="shared" si="4"/>
        <v>0</v>
      </c>
      <c r="J199" s="91">
        <f t="shared" si="5"/>
        <v>530000000</v>
      </c>
      <c r="K199" s="98">
        <v>160270</v>
      </c>
      <c r="L199" s="93" t="s">
        <v>360</v>
      </c>
      <c r="M199" s="81" t="s">
        <v>13</v>
      </c>
      <c r="N199" s="81" t="s">
        <v>108</v>
      </c>
      <c r="O199" s="81" t="s">
        <v>13</v>
      </c>
      <c r="P199" s="85" t="s">
        <v>174</v>
      </c>
      <c r="Q199" s="85" t="s">
        <v>206</v>
      </c>
      <c r="R199" s="94" t="s">
        <v>361</v>
      </c>
      <c r="S199" s="83" t="s">
        <v>1129</v>
      </c>
      <c r="T199" s="86">
        <v>41283</v>
      </c>
    </row>
    <row r="200" spans="1:20" s="56" customFormat="1" ht="71.25" x14ac:dyDescent="0.25">
      <c r="A200" s="79">
        <v>2013520000257</v>
      </c>
      <c r="B200" s="80" t="s">
        <v>362</v>
      </c>
      <c r="C200" s="81" t="s">
        <v>363</v>
      </c>
      <c r="D200" s="99">
        <v>280761625</v>
      </c>
      <c r="E200" s="99">
        <v>280761625</v>
      </c>
      <c r="F200" s="83"/>
      <c r="G200" s="91">
        <v>0</v>
      </c>
      <c r="H200" s="91">
        <v>0</v>
      </c>
      <c r="I200" s="91">
        <f t="shared" si="4"/>
        <v>0</v>
      </c>
      <c r="J200" s="91">
        <f t="shared" si="5"/>
        <v>280761625</v>
      </c>
      <c r="K200" s="98">
        <v>30081</v>
      </c>
      <c r="L200" s="93" t="s">
        <v>12</v>
      </c>
      <c r="M200" s="81" t="s">
        <v>364</v>
      </c>
      <c r="N200" s="81" t="s">
        <v>58</v>
      </c>
      <c r="O200" s="81" t="s">
        <v>364</v>
      </c>
      <c r="P200" s="85" t="s">
        <v>76</v>
      </c>
      <c r="Q200" s="85" t="s">
        <v>135</v>
      </c>
      <c r="R200" s="94" t="s">
        <v>136</v>
      </c>
      <c r="S200" s="83" t="s">
        <v>1129</v>
      </c>
      <c r="T200" s="86">
        <v>41284</v>
      </c>
    </row>
    <row r="201" spans="1:20" s="56" customFormat="1" ht="99.75" x14ac:dyDescent="0.25">
      <c r="A201" s="79">
        <v>2013520000258</v>
      </c>
      <c r="B201" s="80" t="s">
        <v>365</v>
      </c>
      <c r="C201" s="81" t="s">
        <v>366</v>
      </c>
      <c r="D201" s="99">
        <v>682655444</v>
      </c>
      <c r="E201" s="99">
        <v>682655444</v>
      </c>
      <c r="F201" s="83"/>
      <c r="G201" s="91">
        <v>0</v>
      </c>
      <c r="H201" s="91">
        <v>0</v>
      </c>
      <c r="I201" s="91">
        <f t="shared" si="4"/>
        <v>0</v>
      </c>
      <c r="J201" s="91">
        <f t="shared" si="5"/>
        <v>682655444</v>
      </c>
      <c r="K201" s="98">
        <v>1900</v>
      </c>
      <c r="L201" s="93" t="s">
        <v>204</v>
      </c>
      <c r="M201" s="81" t="s">
        <v>13</v>
      </c>
      <c r="N201" s="81" t="s">
        <v>14</v>
      </c>
      <c r="O201" s="81" t="s">
        <v>367</v>
      </c>
      <c r="P201" s="85" t="s">
        <v>174</v>
      </c>
      <c r="Q201" s="85" t="s">
        <v>206</v>
      </c>
      <c r="R201" s="94" t="s">
        <v>207</v>
      </c>
      <c r="S201" s="83" t="s">
        <v>1129</v>
      </c>
      <c r="T201" s="86">
        <v>41285</v>
      </c>
    </row>
    <row r="202" spans="1:20" s="56" customFormat="1" ht="71.25" x14ac:dyDescent="0.25">
      <c r="A202" s="79">
        <v>2013520000259</v>
      </c>
      <c r="B202" s="80" t="s">
        <v>368</v>
      </c>
      <c r="C202" s="81" t="s">
        <v>16</v>
      </c>
      <c r="D202" s="99">
        <v>43827133</v>
      </c>
      <c r="E202" s="99">
        <v>43827133</v>
      </c>
      <c r="F202" s="83"/>
      <c r="G202" s="91">
        <v>0</v>
      </c>
      <c r="H202" s="91">
        <v>0</v>
      </c>
      <c r="I202" s="91">
        <f t="shared" si="4"/>
        <v>0</v>
      </c>
      <c r="J202" s="91">
        <f t="shared" si="5"/>
        <v>43827133</v>
      </c>
      <c r="K202" s="98">
        <v>5000</v>
      </c>
      <c r="L202" s="93" t="s">
        <v>49</v>
      </c>
      <c r="M202" s="81" t="s">
        <v>369</v>
      </c>
      <c r="N202" s="81" t="s">
        <v>29</v>
      </c>
      <c r="O202" s="81" t="s">
        <v>370</v>
      </c>
      <c r="P202" s="85" t="s">
        <v>76</v>
      </c>
      <c r="Q202" s="85" t="s">
        <v>135</v>
      </c>
      <c r="R202" s="94" t="s">
        <v>136</v>
      </c>
      <c r="S202" s="83" t="s">
        <v>1129</v>
      </c>
      <c r="T202" s="86">
        <v>41292</v>
      </c>
    </row>
    <row r="203" spans="1:20" s="56" customFormat="1" ht="57" x14ac:dyDescent="0.25">
      <c r="A203" s="79">
        <v>2013520000260</v>
      </c>
      <c r="B203" s="80" t="s">
        <v>371</v>
      </c>
      <c r="C203" s="81" t="s">
        <v>16</v>
      </c>
      <c r="D203" s="99">
        <v>442900000</v>
      </c>
      <c r="E203" s="99">
        <v>442900000</v>
      </c>
      <c r="F203" s="83"/>
      <c r="G203" s="82">
        <v>497300000</v>
      </c>
      <c r="H203" s="91">
        <v>0</v>
      </c>
      <c r="I203" s="91">
        <f t="shared" si="4"/>
        <v>497300000</v>
      </c>
      <c r="J203" s="91">
        <f t="shared" si="5"/>
        <v>940200000</v>
      </c>
      <c r="K203" s="98">
        <v>1701840</v>
      </c>
      <c r="L203" s="93" t="s">
        <v>32</v>
      </c>
      <c r="M203" s="81" t="s">
        <v>13</v>
      </c>
      <c r="N203" s="81" t="s">
        <v>17</v>
      </c>
      <c r="O203" s="81" t="s">
        <v>13</v>
      </c>
      <c r="P203" s="106" t="s">
        <v>194</v>
      </c>
      <c r="Q203" s="100" t="s">
        <v>17</v>
      </c>
      <c r="R203" s="106" t="s">
        <v>257</v>
      </c>
      <c r="S203" s="83" t="s">
        <v>1128</v>
      </c>
      <c r="T203" s="86">
        <v>41297</v>
      </c>
    </row>
    <row r="204" spans="1:20" s="56" customFormat="1" ht="99.75" x14ac:dyDescent="0.25">
      <c r="A204" s="79">
        <v>2013520000261</v>
      </c>
      <c r="B204" s="80" t="s">
        <v>372</v>
      </c>
      <c r="C204" s="81" t="s">
        <v>13</v>
      </c>
      <c r="D204" s="99">
        <v>812560704</v>
      </c>
      <c r="E204" s="99">
        <v>812560704</v>
      </c>
      <c r="F204" s="83"/>
      <c r="G204" s="99">
        <f>562520600+945905606</f>
        <v>1508426206</v>
      </c>
      <c r="H204" s="99">
        <v>1100154815</v>
      </c>
      <c r="I204" s="91">
        <f t="shared" si="4"/>
        <v>2608581021</v>
      </c>
      <c r="J204" s="91">
        <f t="shared" si="5"/>
        <v>3421141725</v>
      </c>
      <c r="K204" s="98">
        <v>140711</v>
      </c>
      <c r="L204" s="93" t="s">
        <v>204</v>
      </c>
      <c r="M204" s="81" t="s">
        <v>13</v>
      </c>
      <c r="N204" s="81" t="s">
        <v>14</v>
      </c>
      <c r="O204" s="81" t="s">
        <v>13</v>
      </c>
      <c r="P204" s="85" t="s">
        <v>174</v>
      </c>
      <c r="Q204" s="85" t="s">
        <v>206</v>
      </c>
      <c r="R204" s="94" t="s">
        <v>207</v>
      </c>
      <c r="S204" s="83" t="s">
        <v>1128</v>
      </c>
      <c r="T204" s="86">
        <v>41302</v>
      </c>
    </row>
    <row r="205" spans="1:20" s="56" customFormat="1" ht="57" x14ac:dyDescent="0.25">
      <c r="A205" s="79">
        <v>2013520000262</v>
      </c>
      <c r="B205" s="80" t="s">
        <v>373</v>
      </c>
      <c r="C205" s="81" t="s">
        <v>374</v>
      </c>
      <c r="D205" s="99">
        <v>110000001</v>
      </c>
      <c r="E205" s="99">
        <v>110000001</v>
      </c>
      <c r="F205" s="83"/>
      <c r="G205" s="91">
        <v>0</v>
      </c>
      <c r="H205" s="91">
        <v>0</v>
      </c>
      <c r="I205" s="91">
        <f t="shared" si="4"/>
        <v>0</v>
      </c>
      <c r="J205" s="91">
        <f t="shared" si="5"/>
        <v>110000001</v>
      </c>
      <c r="K205" s="98">
        <v>156</v>
      </c>
      <c r="L205" s="93" t="s">
        <v>12</v>
      </c>
      <c r="M205" s="81" t="s">
        <v>375</v>
      </c>
      <c r="N205" s="81" t="s">
        <v>27</v>
      </c>
      <c r="O205" s="81" t="s">
        <v>375</v>
      </c>
      <c r="P205" s="85" t="s">
        <v>76</v>
      </c>
      <c r="Q205" s="85" t="s">
        <v>77</v>
      </c>
      <c r="R205" s="94" t="s">
        <v>78</v>
      </c>
      <c r="S205" s="83" t="s">
        <v>1129</v>
      </c>
      <c r="T205" s="86">
        <v>41305</v>
      </c>
    </row>
    <row r="206" spans="1:20" s="56" customFormat="1" ht="71.25" x14ac:dyDescent="0.25">
      <c r="A206" s="79">
        <v>2013520000263</v>
      </c>
      <c r="B206" s="80" t="s">
        <v>376</v>
      </c>
      <c r="C206" s="81" t="s">
        <v>43</v>
      </c>
      <c r="D206" s="96">
        <v>159000000</v>
      </c>
      <c r="E206" s="96">
        <v>159000000</v>
      </c>
      <c r="F206" s="83"/>
      <c r="G206" s="99">
        <v>160000426</v>
      </c>
      <c r="H206" s="91">
        <v>0</v>
      </c>
      <c r="I206" s="91">
        <f t="shared" si="4"/>
        <v>160000426</v>
      </c>
      <c r="J206" s="91">
        <f t="shared" si="5"/>
        <v>319000426</v>
      </c>
      <c r="K206" s="98">
        <v>26489</v>
      </c>
      <c r="L206" s="93" t="s">
        <v>22</v>
      </c>
      <c r="M206" s="81" t="s">
        <v>377</v>
      </c>
      <c r="N206" s="81" t="s">
        <v>23</v>
      </c>
      <c r="O206" s="81" t="s">
        <v>377</v>
      </c>
      <c r="P206" s="85" t="s">
        <v>76</v>
      </c>
      <c r="Q206" s="85" t="s">
        <v>135</v>
      </c>
      <c r="R206" s="94" t="s">
        <v>136</v>
      </c>
      <c r="S206" s="83" t="s">
        <v>1128</v>
      </c>
      <c r="T206" s="86">
        <v>41316</v>
      </c>
    </row>
    <row r="207" spans="1:20" s="56" customFormat="1" ht="57" x14ac:dyDescent="0.25">
      <c r="A207" s="79">
        <v>2013520000264</v>
      </c>
      <c r="B207" s="80" t="s">
        <v>378</v>
      </c>
      <c r="C207" s="81" t="s">
        <v>30</v>
      </c>
      <c r="D207" s="99">
        <v>50800000</v>
      </c>
      <c r="E207" s="99">
        <v>50800000</v>
      </c>
      <c r="F207" s="83"/>
      <c r="G207" s="91">
        <v>0</v>
      </c>
      <c r="H207" s="91">
        <v>0</v>
      </c>
      <c r="I207" s="91">
        <f t="shared" si="4"/>
        <v>0</v>
      </c>
      <c r="J207" s="91">
        <f t="shared" si="5"/>
        <v>50800000</v>
      </c>
      <c r="K207" s="98">
        <v>420</v>
      </c>
      <c r="L207" s="93" t="s">
        <v>12</v>
      </c>
      <c r="M207" s="81" t="s">
        <v>37</v>
      </c>
      <c r="N207" s="81" t="s">
        <v>27</v>
      </c>
      <c r="O207" s="81" t="s">
        <v>379</v>
      </c>
      <c r="P207" s="85" t="s">
        <v>76</v>
      </c>
      <c r="Q207" s="85" t="s">
        <v>77</v>
      </c>
      <c r="R207" s="94" t="s">
        <v>164</v>
      </c>
      <c r="S207" s="83" t="s">
        <v>1129</v>
      </c>
      <c r="T207" s="86">
        <v>41306</v>
      </c>
    </row>
    <row r="208" spans="1:20" s="56" customFormat="1" ht="71.25" x14ac:dyDescent="0.25">
      <c r="A208" s="79">
        <v>2013520000265</v>
      </c>
      <c r="B208" s="80" t="s">
        <v>380</v>
      </c>
      <c r="C208" s="81" t="s">
        <v>13</v>
      </c>
      <c r="D208" s="99">
        <v>140000000</v>
      </c>
      <c r="E208" s="82">
        <v>60000000</v>
      </c>
      <c r="F208" s="82">
        <v>80000000</v>
      </c>
      <c r="G208" s="91">
        <v>0</v>
      </c>
      <c r="H208" s="91">
        <v>0</v>
      </c>
      <c r="I208" s="91">
        <f t="shared" si="4"/>
        <v>0</v>
      </c>
      <c r="J208" s="91">
        <f t="shared" si="5"/>
        <v>140000000</v>
      </c>
      <c r="K208" s="98">
        <v>1660087</v>
      </c>
      <c r="L208" s="93" t="s">
        <v>49</v>
      </c>
      <c r="M208" s="81" t="s">
        <v>381</v>
      </c>
      <c r="N208" s="81" t="s">
        <v>112</v>
      </c>
      <c r="O208" s="81" t="s">
        <v>13</v>
      </c>
      <c r="P208" s="85" t="s">
        <v>174</v>
      </c>
      <c r="Q208" s="85" t="s">
        <v>175</v>
      </c>
      <c r="R208" s="94" t="s">
        <v>176</v>
      </c>
      <c r="S208" s="83" t="s">
        <v>1129</v>
      </c>
      <c r="T208" s="86">
        <v>41275</v>
      </c>
    </row>
    <row r="209" spans="1:20" s="56" customFormat="1" ht="71.25" x14ac:dyDescent="0.25">
      <c r="A209" s="79">
        <v>2013520000266</v>
      </c>
      <c r="B209" s="80" t="s">
        <v>382</v>
      </c>
      <c r="C209" s="81" t="s">
        <v>35</v>
      </c>
      <c r="D209" s="99">
        <v>10476189600</v>
      </c>
      <c r="E209" s="96">
        <v>7333332720</v>
      </c>
      <c r="F209" s="96">
        <v>3142856880</v>
      </c>
      <c r="G209" s="91">
        <v>0</v>
      </c>
      <c r="H209" s="91">
        <v>0</v>
      </c>
      <c r="I209" s="91">
        <f t="shared" si="4"/>
        <v>0</v>
      </c>
      <c r="J209" s="91">
        <f t="shared" si="5"/>
        <v>10476189600</v>
      </c>
      <c r="K209" s="98">
        <v>4936</v>
      </c>
      <c r="L209" s="93" t="s">
        <v>22</v>
      </c>
      <c r="M209" s="81" t="s">
        <v>383</v>
      </c>
      <c r="N209" s="81" t="s">
        <v>23</v>
      </c>
      <c r="O209" s="81" t="s">
        <v>384</v>
      </c>
      <c r="P209" s="85" t="s">
        <v>76</v>
      </c>
      <c r="Q209" s="85" t="s">
        <v>135</v>
      </c>
      <c r="R209" s="94" t="s">
        <v>136</v>
      </c>
      <c r="S209" s="83" t="s">
        <v>1130</v>
      </c>
      <c r="T209" s="86">
        <v>41353</v>
      </c>
    </row>
    <row r="210" spans="1:20" s="56" customFormat="1" ht="71.25" x14ac:dyDescent="0.25">
      <c r="A210" s="79">
        <v>2013520000267</v>
      </c>
      <c r="B210" s="80" t="s">
        <v>385</v>
      </c>
      <c r="C210" s="81" t="s">
        <v>35</v>
      </c>
      <c r="D210" s="99">
        <v>2497310217</v>
      </c>
      <c r="E210" s="99">
        <v>2497310217</v>
      </c>
      <c r="F210" s="83"/>
      <c r="G210" s="91">
        <v>0</v>
      </c>
      <c r="H210" s="91">
        <v>0</v>
      </c>
      <c r="I210" s="91">
        <f t="shared" si="4"/>
        <v>0</v>
      </c>
      <c r="J210" s="91">
        <f t="shared" si="5"/>
        <v>2497310217</v>
      </c>
      <c r="K210" s="98">
        <v>4188</v>
      </c>
      <c r="L210" s="93" t="s">
        <v>22</v>
      </c>
      <c r="M210" s="81" t="s">
        <v>383</v>
      </c>
      <c r="N210" s="81" t="s">
        <v>23</v>
      </c>
      <c r="O210" s="81" t="s">
        <v>384</v>
      </c>
      <c r="P210" s="85" t="s">
        <v>76</v>
      </c>
      <c r="Q210" s="85" t="s">
        <v>135</v>
      </c>
      <c r="R210" s="94" t="s">
        <v>136</v>
      </c>
      <c r="S210" s="83" t="s">
        <v>1130</v>
      </c>
      <c r="T210" s="86">
        <v>41473</v>
      </c>
    </row>
    <row r="211" spans="1:20" s="56" customFormat="1" ht="99.75" x14ac:dyDescent="0.25">
      <c r="A211" s="79">
        <v>2013520000268</v>
      </c>
      <c r="B211" s="80" t="s">
        <v>386</v>
      </c>
      <c r="C211" s="81" t="s">
        <v>324</v>
      </c>
      <c r="D211" s="99">
        <v>1058052760</v>
      </c>
      <c r="E211" s="82">
        <v>392020210</v>
      </c>
      <c r="F211" s="82">
        <f>324611590+341420960+F207</f>
        <v>666032550</v>
      </c>
      <c r="G211" s="91">
        <v>0</v>
      </c>
      <c r="H211" s="91">
        <v>0</v>
      </c>
      <c r="I211" s="91">
        <f t="shared" si="4"/>
        <v>0</v>
      </c>
      <c r="J211" s="91">
        <f t="shared" si="5"/>
        <v>1058052760</v>
      </c>
      <c r="K211" s="98">
        <v>2231</v>
      </c>
      <c r="L211" s="93" t="s">
        <v>204</v>
      </c>
      <c r="M211" s="81" t="s">
        <v>13</v>
      </c>
      <c r="N211" s="81" t="s">
        <v>14</v>
      </c>
      <c r="O211" s="81" t="s">
        <v>13</v>
      </c>
      <c r="P211" s="85" t="s">
        <v>174</v>
      </c>
      <c r="Q211" s="85" t="s">
        <v>206</v>
      </c>
      <c r="R211" s="94" t="s">
        <v>207</v>
      </c>
      <c r="S211" s="83" t="s">
        <v>1129</v>
      </c>
      <c r="T211" s="86">
        <v>41316</v>
      </c>
    </row>
    <row r="212" spans="1:20" s="56" customFormat="1" ht="99.75" x14ac:dyDescent="0.25">
      <c r="A212" s="79">
        <v>2013520000269</v>
      </c>
      <c r="B212" s="80" t="s">
        <v>387</v>
      </c>
      <c r="C212" s="81" t="s">
        <v>53</v>
      </c>
      <c r="D212" s="82">
        <v>1519711162</v>
      </c>
      <c r="E212" s="104"/>
      <c r="F212" s="104"/>
      <c r="G212" s="104">
        <v>564073827</v>
      </c>
      <c r="H212" s="104">
        <f>488557075+467080260</f>
        <v>955637335</v>
      </c>
      <c r="I212" s="104"/>
      <c r="J212" s="91">
        <f>+D212+I212</f>
        <v>1519711162</v>
      </c>
      <c r="K212" s="98">
        <v>10275</v>
      </c>
      <c r="L212" s="93" t="s">
        <v>204</v>
      </c>
      <c r="M212" s="81" t="s">
        <v>348</v>
      </c>
      <c r="N212" s="81" t="s">
        <v>14</v>
      </c>
      <c r="O212" s="81" t="s">
        <v>348</v>
      </c>
      <c r="P212" s="85" t="s">
        <v>174</v>
      </c>
      <c r="Q212" s="85" t="s">
        <v>206</v>
      </c>
      <c r="R212" s="94" t="s">
        <v>207</v>
      </c>
      <c r="S212" s="83" t="s">
        <v>1128</v>
      </c>
      <c r="T212" s="86">
        <v>41316</v>
      </c>
    </row>
    <row r="213" spans="1:20" s="56" customFormat="1" ht="57" x14ac:dyDescent="0.25">
      <c r="A213" s="79">
        <v>2013520000270</v>
      </c>
      <c r="B213" s="80" t="s">
        <v>388</v>
      </c>
      <c r="C213" s="81" t="s">
        <v>16</v>
      </c>
      <c r="D213" s="99">
        <v>352428926</v>
      </c>
      <c r="E213" s="99">
        <v>352428926</v>
      </c>
      <c r="F213" s="83"/>
      <c r="G213" s="91">
        <v>0</v>
      </c>
      <c r="H213" s="91">
        <v>0</v>
      </c>
      <c r="I213" s="91">
        <f t="shared" si="4"/>
        <v>0</v>
      </c>
      <c r="J213" s="91">
        <f t="shared" si="5"/>
        <v>352428926</v>
      </c>
      <c r="K213" s="98">
        <v>385</v>
      </c>
      <c r="L213" s="93" t="s">
        <v>12</v>
      </c>
      <c r="M213" s="81" t="s">
        <v>13</v>
      </c>
      <c r="N213" s="81" t="s">
        <v>27</v>
      </c>
      <c r="O213" s="81" t="s">
        <v>13</v>
      </c>
      <c r="P213" s="85" t="s">
        <v>76</v>
      </c>
      <c r="Q213" s="85" t="s">
        <v>77</v>
      </c>
      <c r="R213" s="94" t="s">
        <v>78</v>
      </c>
      <c r="S213" s="83" t="s">
        <v>1129</v>
      </c>
      <c r="T213" s="86">
        <v>41316</v>
      </c>
    </row>
    <row r="214" spans="1:20" s="56" customFormat="1" ht="99.75" x14ac:dyDescent="0.25">
      <c r="A214" s="79">
        <v>2013520000271</v>
      </c>
      <c r="B214" s="80" t="s">
        <v>1131</v>
      </c>
      <c r="C214" s="81" t="s">
        <v>389</v>
      </c>
      <c r="D214" s="99">
        <v>848714264</v>
      </c>
      <c r="E214" s="87">
        <v>272322104</v>
      </c>
      <c r="F214" s="87">
        <f>518670777+57721383</f>
        <v>576392160</v>
      </c>
      <c r="G214" s="91">
        <v>0</v>
      </c>
      <c r="H214" s="91">
        <v>0</v>
      </c>
      <c r="I214" s="91">
        <f t="shared" si="4"/>
        <v>0</v>
      </c>
      <c r="J214" s="91">
        <f t="shared" si="5"/>
        <v>848714264</v>
      </c>
      <c r="K214" s="98">
        <v>2190</v>
      </c>
      <c r="L214" s="93" t="s">
        <v>204</v>
      </c>
      <c r="M214" s="81" t="s">
        <v>390</v>
      </c>
      <c r="N214" s="81" t="s">
        <v>14</v>
      </c>
      <c r="O214" s="81" t="s">
        <v>390</v>
      </c>
      <c r="P214" s="85" t="s">
        <v>174</v>
      </c>
      <c r="Q214" s="85" t="s">
        <v>206</v>
      </c>
      <c r="R214" s="94" t="s">
        <v>207</v>
      </c>
      <c r="S214" s="83" t="s">
        <v>1129</v>
      </c>
      <c r="T214" s="86">
        <v>41317</v>
      </c>
    </row>
    <row r="215" spans="1:20" s="56" customFormat="1" ht="99.75" x14ac:dyDescent="0.25">
      <c r="A215" s="79">
        <v>2013520000272</v>
      </c>
      <c r="B215" s="80" t="s">
        <v>391</v>
      </c>
      <c r="C215" s="81" t="s">
        <v>392</v>
      </c>
      <c r="D215" s="99">
        <v>459651511</v>
      </c>
      <c r="E215" s="87">
        <v>132840939</v>
      </c>
      <c r="F215" s="87">
        <f>264436556+62374016</f>
        <v>326810572</v>
      </c>
      <c r="G215" s="91">
        <v>0</v>
      </c>
      <c r="H215" s="91">
        <v>0</v>
      </c>
      <c r="I215" s="91">
        <f t="shared" si="4"/>
        <v>0</v>
      </c>
      <c r="J215" s="91">
        <f t="shared" si="5"/>
        <v>459651511</v>
      </c>
      <c r="K215" s="98">
        <v>1019</v>
      </c>
      <c r="L215" s="93" t="s">
        <v>204</v>
      </c>
      <c r="M215" s="81" t="s">
        <v>393</v>
      </c>
      <c r="N215" s="81" t="s">
        <v>14</v>
      </c>
      <c r="O215" s="81" t="s">
        <v>393</v>
      </c>
      <c r="P215" s="85" t="s">
        <v>174</v>
      </c>
      <c r="Q215" s="85" t="s">
        <v>206</v>
      </c>
      <c r="R215" s="94" t="s">
        <v>207</v>
      </c>
      <c r="S215" s="83" t="s">
        <v>1129</v>
      </c>
      <c r="T215" s="86">
        <v>41317</v>
      </c>
    </row>
    <row r="216" spans="1:20" s="56" customFormat="1" ht="57" x14ac:dyDescent="0.25">
      <c r="A216" s="79">
        <v>2013520000273</v>
      </c>
      <c r="B216" s="80" t="s">
        <v>394</v>
      </c>
      <c r="C216" s="81" t="s">
        <v>35</v>
      </c>
      <c r="D216" s="87">
        <v>1201051993</v>
      </c>
      <c r="E216" s="87">
        <v>564764822</v>
      </c>
      <c r="F216" s="87">
        <v>701157133</v>
      </c>
      <c r="G216" s="91">
        <v>0</v>
      </c>
      <c r="H216" s="91">
        <v>0</v>
      </c>
      <c r="I216" s="91">
        <f t="shared" si="4"/>
        <v>0</v>
      </c>
      <c r="J216" s="91">
        <f t="shared" si="5"/>
        <v>1201051993</v>
      </c>
      <c r="K216" s="98">
        <v>109865</v>
      </c>
      <c r="L216" s="93" t="s">
        <v>204</v>
      </c>
      <c r="M216" s="81" t="s">
        <v>13</v>
      </c>
      <c r="N216" s="81" t="s">
        <v>395</v>
      </c>
      <c r="O216" s="81" t="s">
        <v>28</v>
      </c>
      <c r="P216" s="85" t="s">
        <v>174</v>
      </c>
      <c r="Q216" s="85" t="s">
        <v>175</v>
      </c>
      <c r="R216" s="94" t="s">
        <v>396</v>
      </c>
      <c r="S216" s="83" t="s">
        <v>1129</v>
      </c>
      <c r="T216" s="86">
        <v>41317</v>
      </c>
    </row>
    <row r="217" spans="1:20" s="56" customFormat="1" ht="99.75" x14ac:dyDescent="0.25">
      <c r="A217" s="79">
        <v>2013520000274</v>
      </c>
      <c r="B217" s="80" t="s">
        <v>397</v>
      </c>
      <c r="C217" s="81" t="s">
        <v>125</v>
      </c>
      <c r="D217" s="99">
        <v>594256788</v>
      </c>
      <c r="E217" s="87">
        <v>559497397</v>
      </c>
      <c r="F217" s="87">
        <v>34759391</v>
      </c>
      <c r="G217" s="91">
        <v>0</v>
      </c>
      <c r="H217" s="91">
        <v>0</v>
      </c>
      <c r="I217" s="91">
        <f t="shared" si="4"/>
        <v>0</v>
      </c>
      <c r="J217" s="91">
        <f t="shared" si="5"/>
        <v>594256788</v>
      </c>
      <c r="K217" s="98">
        <v>2155</v>
      </c>
      <c r="L217" s="93" t="s">
        <v>204</v>
      </c>
      <c r="M217" s="81" t="s">
        <v>13</v>
      </c>
      <c r="N217" s="81" t="s">
        <v>14</v>
      </c>
      <c r="O217" s="81" t="s">
        <v>126</v>
      </c>
      <c r="P217" s="85" t="s">
        <v>174</v>
      </c>
      <c r="Q217" s="85" t="s">
        <v>206</v>
      </c>
      <c r="R217" s="94" t="s">
        <v>207</v>
      </c>
      <c r="S217" s="83" t="s">
        <v>1129</v>
      </c>
      <c r="T217" s="86">
        <v>41317</v>
      </c>
    </row>
    <row r="218" spans="1:20" s="56" customFormat="1" ht="99.75" x14ac:dyDescent="0.25">
      <c r="A218" s="79">
        <v>2013520000275</v>
      </c>
      <c r="B218" s="80" t="s">
        <v>398</v>
      </c>
      <c r="C218" s="81" t="s">
        <v>366</v>
      </c>
      <c r="D218" s="99">
        <v>873212330</v>
      </c>
      <c r="E218" s="87">
        <v>422560400</v>
      </c>
      <c r="F218" s="87">
        <f>322810267+107841663</f>
        <v>430651930</v>
      </c>
      <c r="G218" s="91">
        <v>0</v>
      </c>
      <c r="H218" s="91">
        <v>0</v>
      </c>
      <c r="I218" s="91">
        <f t="shared" si="4"/>
        <v>0</v>
      </c>
      <c r="J218" s="91">
        <f t="shared" si="5"/>
        <v>873212330</v>
      </c>
      <c r="K218" s="98">
        <v>1900</v>
      </c>
      <c r="L218" s="93" t="s">
        <v>204</v>
      </c>
      <c r="M218" s="81" t="s">
        <v>13</v>
      </c>
      <c r="N218" s="81" t="s">
        <v>14</v>
      </c>
      <c r="O218" s="81" t="s">
        <v>367</v>
      </c>
      <c r="P218" s="85" t="s">
        <v>174</v>
      </c>
      <c r="Q218" s="85" t="s">
        <v>206</v>
      </c>
      <c r="R218" s="94" t="s">
        <v>207</v>
      </c>
      <c r="S218" s="83" t="s">
        <v>1129</v>
      </c>
      <c r="T218" s="86">
        <v>41318</v>
      </c>
    </row>
    <row r="219" spans="1:20" s="56" customFormat="1" ht="57" x14ac:dyDescent="0.25">
      <c r="A219" s="79">
        <v>2013520000276</v>
      </c>
      <c r="B219" s="80" t="s">
        <v>399</v>
      </c>
      <c r="C219" s="81" t="s">
        <v>13</v>
      </c>
      <c r="D219" s="99">
        <v>60000000</v>
      </c>
      <c r="E219" s="82">
        <v>60000000</v>
      </c>
      <c r="F219" s="118"/>
      <c r="G219" s="84">
        <v>0</v>
      </c>
      <c r="H219" s="91">
        <v>0</v>
      </c>
      <c r="I219" s="91">
        <f t="shared" si="4"/>
        <v>0</v>
      </c>
      <c r="J219" s="91">
        <f t="shared" si="5"/>
        <v>60000000</v>
      </c>
      <c r="K219" s="98">
        <v>168995</v>
      </c>
      <c r="L219" s="93" t="s">
        <v>51</v>
      </c>
      <c r="M219" s="81" t="s">
        <v>13</v>
      </c>
      <c r="N219" s="81" t="s">
        <v>27</v>
      </c>
      <c r="O219" s="81" t="s">
        <v>13</v>
      </c>
      <c r="P219" s="85" t="s">
        <v>76</v>
      </c>
      <c r="Q219" s="85" t="s">
        <v>77</v>
      </c>
      <c r="R219" s="94" t="s">
        <v>78</v>
      </c>
      <c r="S219" s="83" t="s">
        <v>1129</v>
      </c>
      <c r="T219" s="86">
        <v>41320</v>
      </c>
    </row>
    <row r="220" spans="1:20" s="56" customFormat="1" ht="85.5" x14ac:dyDescent="0.25">
      <c r="A220" s="79">
        <v>2013520000277</v>
      </c>
      <c r="B220" s="80" t="s">
        <v>400</v>
      </c>
      <c r="C220" s="81" t="s">
        <v>16</v>
      </c>
      <c r="D220" s="99">
        <v>31061791</v>
      </c>
      <c r="E220" s="96">
        <v>23540302</v>
      </c>
      <c r="F220" s="83"/>
      <c r="G220" s="84">
        <v>0</v>
      </c>
      <c r="H220" s="91">
        <v>0</v>
      </c>
      <c r="I220" s="91">
        <f t="shared" ref="I220:I293" si="6">+G220+H220</f>
        <v>0</v>
      </c>
      <c r="J220" s="91">
        <f t="shared" ref="J220:J293" si="7">+D220+I220</f>
        <v>31061791</v>
      </c>
      <c r="K220" s="98">
        <v>106</v>
      </c>
      <c r="L220" s="93" t="s">
        <v>12</v>
      </c>
      <c r="M220" s="81" t="s">
        <v>13</v>
      </c>
      <c r="N220" s="81" t="s">
        <v>17</v>
      </c>
      <c r="O220" s="81" t="s">
        <v>401</v>
      </c>
      <c r="P220" s="85" t="s">
        <v>194</v>
      </c>
      <c r="Q220" s="85" t="s">
        <v>402</v>
      </c>
      <c r="R220" s="94" t="s">
        <v>403</v>
      </c>
      <c r="S220" s="83" t="s">
        <v>1129</v>
      </c>
      <c r="T220" s="86">
        <v>42084</v>
      </c>
    </row>
    <row r="221" spans="1:20" s="56" customFormat="1" ht="71.25" x14ac:dyDescent="0.25">
      <c r="A221" s="79">
        <v>2013520000278</v>
      </c>
      <c r="B221" s="80" t="s">
        <v>404</v>
      </c>
      <c r="C221" s="81" t="s">
        <v>73</v>
      </c>
      <c r="D221" s="99">
        <v>126000000</v>
      </c>
      <c r="E221" s="105"/>
      <c r="F221" s="105"/>
      <c r="G221" s="104">
        <v>26000000</v>
      </c>
      <c r="H221" s="104">
        <v>100000000</v>
      </c>
      <c r="I221" s="84">
        <f t="shared" si="6"/>
        <v>126000000</v>
      </c>
      <c r="J221" s="91">
        <f t="shared" si="7"/>
        <v>252000000</v>
      </c>
      <c r="K221" s="98">
        <v>18403</v>
      </c>
      <c r="L221" s="93" t="s">
        <v>22</v>
      </c>
      <c r="M221" s="81" t="s">
        <v>405</v>
      </c>
      <c r="N221" s="81" t="s">
        <v>23</v>
      </c>
      <c r="O221" s="81" t="s">
        <v>405</v>
      </c>
      <c r="P221" s="85" t="s">
        <v>76</v>
      </c>
      <c r="Q221" s="85" t="s">
        <v>135</v>
      </c>
      <c r="R221" s="94" t="s">
        <v>136</v>
      </c>
      <c r="S221" s="83" t="s">
        <v>1128</v>
      </c>
      <c r="T221" s="86">
        <v>41424</v>
      </c>
    </row>
    <row r="222" spans="1:20" s="56" customFormat="1" ht="42.75" x14ac:dyDescent="0.25">
      <c r="A222" s="79">
        <v>2013520000279</v>
      </c>
      <c r="B222" s="80" t="s">
        <v>406</v>
      </c>
      <c r="C222" s="81" t="s">
        <v>72</v>
      </c>
      <c r="D222" s="99">
        <v>86657000</v>
      </c>
      <c r="E222" s="87">
        <v>66657000</v>
      </c>
      <c r="F222" s="104">
        <v>20000000</v>
      </c>
      <c r="G222" s="91">
        <v>0</v>
      </c>
      <c r="H222" s="91">
        <v>0</v>
      </c>
      <c r="I222" s="91">
        <f t="shared" si="6"/>
        <v>0</v>
      </c>
      <c r="J222" s="91">
        <f t="shared" si="7"/>
        <v>86657000</v>
      </c>
      <c r="K222" s="98">
        <v>50</v>
      </c>
      <c r="L222" s="93" t="s">
        <v>12</v>
      </c>
      <c r="M222" s="81" t="s">
        <v>306</v>
      </c>
      <c r="N222" s="81" t="s">
        <v>29</v>
      </c>
      <c r="O222" s="81" t="s">
        <v>13</v>
      </c>
      <c r="P222" s="85" t="s">
        <v>145</v>
      </c>
      <c r="Q222" s="85" t="s">
        <v>146</v>
      </c>
      <c r="R222" s="94" t="s">
        <v>282</v>
      </c>
      <c r="S222" s="83" t="s">
        <v>1129</v>
      </c>
      <c r="T222" s="86">
        <v>41340</v>
      </c>
    </row>
    <row r="223" spans="1:20" s="56" customFormat="1" ht="99.75" x14ac:dyDescent="0.25">
      <c r="A223" s="79">
        <v>2013520000280</v>
      </c>
      <c r="B223" s="80" t="s">
        <v>407</v>
      </c>
      <c r="C223" s="81" t="s">
        <v>389</v>
      </c>
      <c r="D223" s="99">
        <v>173840000</v>
      </c>
      <c r="E223" s="99">
        <v>173840000</v>
      </c>
      <c r="F223" s="104"/>
      <c r="G223" s="91">
        <v>0</v>
      </c>
      <c r="H223" s="91">
        <v>0</v>
      </c>
      <c r="I223" s="91">
        <f t="shared" si="6"/>
        <v>0</v>
      </c>
      <c r="J223" s="91">
        <f t="shared" si="7"/>
        <v>173840000</v>
      </c>
      <c r="K223" s="98">
        <v>696</v>
      </c>
      <c r="L223" s="93" t="s">
        <v>204</v>
      </c>
      <c r="M223" s="81" t="s">
        <v>390</v>
      </c>
      <c r="N223" s="81" t="s">
        <v>14</v>
      </c>
      <c r="O223" s="81" t="s">
        <v>390</v>
      </c>
      <c r="P223" s="85" t="s">
        <v>174</v>
      </c>
      <c r="Q223" s="85" t="s">
        <v>206</v>
      </c>
      <c r="R223" s="94" t="s">
        <v>207</v>
      </c>
      <c r="S223" s="83" t="s">
        <v>1129</v>
      </c>
      <c r="T223" s="86">
        <v>41345</v>
      </c>
    </row>
    <row r="224" spans="1:20" s="56" customFormat="1" ht="85.5" x14ac:dyDescent="0.25">
      <c r="A224" s="79">
        <v>2013520000281</v>
      </c>
      <c r="B224" s="80" t="s">
        <v>408</v>
      </c>
      <c r="C224" s="81" t="s">
        <v>50</v>
      </c>
      <c r="D224" s="99">
        <v>100000000</v>
      </c>
      <c r="E224" s="99">
        <v>100000000</v>
      </c>
      <c r="F224" s="83"/>
      <c r="G224" s="91">
        <v>0</v>
      </c>
      <c r="H224" s="91">
        <v>0</v>
      </c>
      <c r="I224" s="91">
        <f t="shared" si="6"/>
        <v>0</v>
      </c>
      <c r="J224" s="91">
        <f t="shared" si="7"/>
        <v>100000000</v>
      </c>
      <c r="K224" s="98">
        <v>127</v>
      </c>
      <c r="L224" s="93" t="s">
        <v>51</v>
      </c>
      <c r="M224" s="81" t="s">
        <v>409</v>
      </c>
      <c r="N224" s="81" t="s">
        <v>27</v>
      </c>
      <c r="O224" s="81" t="s">
        <v>409</v>
      </c>
      <c r="P224" s="85" t="s">
        <v>76</v>
      </c>
      <c r="Q224" s="85" t="s">
        <v>77</v>
      </c>
      <c r="R224" s="94" t="s">
        <v>164</v>
      </c>
      <c r="S224" s="83" t="s">
        <v>1129</v>
      </c>
      <c r="T224" s="86">
        <v>41355</v>
      </c>
    </row>
    <row r="225" spans="1:20" s="56" customFormat="1" ht="57" x14ac:dyDescent="0.25">
      <c r="A225" s="79">
        <v>2013520000282</v>
      </c>
      <c r="B225" s="80" t="s">
        <v>410</v>
      </c>
      <c r="C225" s="81" t="s">
        <v>16</v>
      </c>
      <c r="D225" s="99">
        <v>54000000</v>
      </c>
      <c r="E225" s="99">
        <v>54000000</v>
      </c>
      <c r="F225" s="83"/>
      <c r="G225" s="91">
        <v>0</v>
      </c>
      <c r="H225" s="91">
        <v>0</v>
      </c>
      <c r="I225" s="91">
        <f t="shared" si="6"/>
        <v>0</v>
      </c>
      <c r="J225" s="91">
        <f t="shared" si="7"/>
        <v>54000000</v>
      </c>
      <c r="K225" s="98">
        <v>167345</v>
      </c>
      <c r="L225" s="93" t="s">
        <v>51</v>
      </c>
      <c r="M225" s="81" t="s">
        <v>13</v>
      </c>
      <c r="N225" s="81" t="s">
        <v>27</v>
      </c>
      <c r="O225" s="81" t="s">
        <v>13</v>
      </c>
      <c r="P225" s="85" t="s">
        <v>76</v>
      </c>
      <c r="Q225" s="85" t="s">
        <v>77</v>
      </c>
      <c r="R225" s="94" t="s">
        <v>78</v>
      </c>
      <c r="S225" s="83" t="s">
        <v>1129</v>
      </c>
      <c r="T225" s="86">
        <v>41341</v>
      </c>
    </row>
    <row r="226" spans="1:20" s="56" customFormat="1" ht="42.75" x14ac:dyDescent="0.25">
      <c r="A226" s="79">
        <v>2013520000283</v>
      </c>
      <c r="B226" s="80" t="s">
        <v>411</v>
      </c>
      <c r="C226" s="81" t="s">
        <v>13</v>
      </c>
      <c r="D226" s="99">
        <v>103000000</v>
      </c>
      <c r="E226" s="96">
        <v>40000000</v>
      </c>
      <c r="F226" s="96"/>
      <c r="G226" s="96">
        <v>40000000</v>
      </c>
      <c r="H226" s="96">
        <v>63000000</v>
      </c>
      <c r="I226" s="91">
        <f>+G226+H226</f>
        <v>103000000</v>
      </c>
      <c r="J226" s="91">
        <f t="shared" si="7"/>
        <v>206000000</v>
      </c>
      <c r="K226" s="98">
        <v>45</v>
      </c>
      <c r="L226" s="93" t="s">
        <v>45</v>
      </c>
      <c r="M226" s="81" t="s">
        <v>412</v>
      </c>
      <c r="N226" s="81" t="s">
        <v>17</v>
      </c>
      <c r="O226" s="81" t="s">
        <v>412</v>
      </c>
      <c r="P226" s="85" t="s">
        <v>145</v>
      </c>
      <c r="Q226" s="85" t="s">
        <v>278</v>
      </c>
      <c r="R226" s="94" t="s">
        <v>413</v>
      </c>
      <c r="S226" s="83" t="s">
        <v>1128</v>
      </c>
      <c r="T226" s="86">
        <v>41374</v>
      </c>
    </row>
    <row r="227" spans="1:20" s="56" customFormat="1" ht="71.25" x14ac:dyDescent="0.25">
      <c r="A227" s="79">
        <v>2013520000284</v>
      </c>
      <c r="B227" s="80" t="s">
        <v>414</v>
      </c>
      <c r="C227" s="81" t="s">
        <v>415</v>
      </c>
      <c r="D227" s="99">
        <v>24000000</v>
      </c>
      <c r="E227" s="99">
        <v>24000000</v>
      </c>
      <c r="F227" s="119"/>
      <c r="G227" s="90">
        <v>0</v>
      </c>
      <c r="H227" s="119"/>
      <c r="I227" s="91">
        <f t="shared" si="6"/>
        <v>0</v>
      </c>
      <c r="J227" s="91">
        <f t="shared" si="7"/>
        <v>24000000</v>
      </c>
      <c r="K227" s="98">
        <v>8520</v>
      </c>
      <c r="L227" s="93" t="s">
        <v>22</v>
      </c>
      <c r="M227" s="81" t="s">
        <v>416</v>
      </c>
      <c r="N227" s="81" t="s">
        <v>39</v>
      </c>
      <c r="O227" s="81" t="s">
        <v>416</v>
      </c>
      <c r="P227" s="85" t="s">
        <v>76</v>
      </c>
      <c r="Q227" s="85" t="s">
        <v>135</v>
      </c>
      <c r="R227" s="94" t="s">
        <v>136</v>
      </c>
      <c r="S227" s="83" t="s">
        <v>1129</v>
      </c>
      <c r="T227" s="86">
        <v>41404</v>
      </c>
    </row>
    <row r="228" spans="1:20" s="56" customFormat="1" ht="71.25" x14ac:dyDescent="0.25">
      <c r="A228" s="79">
        <v>2013520000285</v>
      </c>
      <c r="B228" s="80" t="s">
        <v>417</v>
      </c>
      <c r="C228" s="81" t="s">
        <v>315</v>
      </c>
      <c r="D228" s="99">
        <v>1200000000</v>
      </c>
      <c r="E228" s="87">
        <v>600000000</v>
      </c>
      <c r="F228" s="87">
        <f>200000000+400000000</f>
        <v>600000000</v>
      </c>
      <c r="G228" s="87"/>
      <c r="H228" s="91">
        <v>0</v>
      </c>
      <c r="I228" s="91">
        <f t="shared" si="6"/>
        <v>0</v>
      </c>
      <c r="J228" s="91">
        <f t="shared" si="7"/>
        <v>1200000000</v>
      </c>
      <c r="K228" s="98">
        <v>4069</v>
      </c>
      <c r="L228" s="93" t="s">
        <v>22</v>
      </c>
      <c r="M228" s="81" t="s">
        <v>418</v>
      </c>
      <c r="N228" s="81" t="s">
        <v>23</v>
      </c>
      <c r="O228" s="81" t="s">
        <v>418</v>
      </c>
      <c r="P228" s="85" t="s">
        <v>76</v>
      </c>
      <c r="Q228" s="85" t="s">
        <v>135</v>
      </c>
      <c r="R228" s="94" t="s">
        <v>136</v>
      </c>
      <c r="S228" s="83" t="s">
        <v>1129</v>
      </c>
      <c r="T228" s="86">
        <v>41619</v>
      </c>
    </row>
    <row r="229" spans="1:20" s="56" customFormat="1" ht="38.25" customHeight="1" x14ac:dyDescent="0.25">
      <c r="A229" s="148">
        <v>2013520000286</v>
      </c>
      <c r="B229" s="80" t="s">
        <v>1234</v>
      </c>
      <c r="C229" s="81"/>
      <c r="D229" s="99"/>
      <c r="E229" s="87"/>
      <c r="F229" s="87"/>
      <c r="G229" s="143"/>
      <c r="H229" s="91"/>
      <c r="I229" s="91"/>
      <c r="J229" s="91"/>
      <c r="K229" s="98"/>
      <c r="L229" s="93"/>
      <c r="M229" s="81"/>
      <c r="N229" s="81"/>
      <c r="O229" s="81"/>
      <c r="P229" s="85"/>
      <c r="Q229" s="85"/>
      <c r="R229" s="94"/>
      <c r="S229" s="83" t="s">
        <v>1182</v>
      </c>
      <c r="T229" s="86"/>
    </row>
    <row r="230" spans="1:20" s="56" customFormat="1" ht="57" x14ac:dyDescent="0.25">
      <c r="A230" s="79">
        <v>2013520000287</v>
      </c>
      <c r="B230" s="80" t="s">
        <v>419</v>
      </c>
      <c r="C230" s="81" t="s">
        <v>63</v>
      </c>
      <c r="D230" s="99">
        <v>114000000</v>
      </c>
      <c r="E230" s="87">
        <v>96000000</v>
      </c>
      <c r="F230" s="87">
        <v>7830000</v>
      </c>
      <c r="G230" s="91">
        <v>0</v>
      </c>
      <c r="H230" s="91">
        <v>0</v>
      </c>
      <c r="I230" s="91">
        <f t="shared" si="6"/>
        <v>0</v>
      </c>
      <c r="J230" s="91">
        <f t="shared" si="7"/>
        <v>114000000</v>
      </c>
      <c r="K230" s="92">
        <v>150</v>
      </c>
      <c r="L230" s="93" t="s">
        <v>12</v>
      </c>
      <c r="M230" s="81" t="s">
        <v>420</v>
      </c>
      <c r="N230" s="81" t="s">
        <v>14</v>
      </c>
      <c r="O230" s="81" t="s">
        <v>13</v>
      </c>
      <c r="P230" s="85" t="s">
        <v>76</v>
      </c>
      <c r="Q230" s="85" t="s">
        <v>421</v>
      </c>
      <c r="R230" s="94" t="s">
        <v>422</v>
      </c>
      <c r="S230" s="83" t="s">
        <v>1129</v>
      </c>
      <c r="T230" s="86">
        <v>41388</v>
      </c>
    </row>
    <row r="231" spans="1:20" s="56" customFormat="1" ht="42.75" x14ac:dyDescent="0.25">
      <c r="A231" s="79">
        <v>2013520000288</v>
      </c>
      <c r="B231" s="80" t="s">
        <v>423</v>
      </c>
      <c r="C231" s="81" t="s">
        <v>30</v>
      </c>
      <c r="D231" s="99">
        <v>111300000</v>
      </c>
      <c r="E231" s="87">
        <v>86300000</v>
      </c>
      <c r="F231" s="87">
        <f>86300000+5000000</f>
        <v>91300000</v>
      </c>
      <c r="G231" s="91">
        <v>0</v>
      </c>
      <c r="H231" s="91">
        <v>0</v>
      </c>
      <c r="I231" s="91">
        <f t="shared" si="6"/>
        <v>0</v>
      </c>
      <c r="J231" s="91">
        <f t="shared" si="7"/>
        <v>111300000</v>
      </c>
      <c r="K231" s="98">
        <v>9603</v>
      </c>
      <c r="L231" s="93" t="s">
        <v>12</v>
      </c>
      <c r="M231" s="81" t="s">
        <v>424</v>
      </c>
      <c r="N231" s="81" t="s">
        <v>27</v>
      </c>
      <c r="O231" s="81" t="s">
        <v>424</v>
      </c>
      <c r="P231" s="85" t="s">
        <v>145</v>
      </c>
      <c r="Q231" s="85" t="s">
        <v>278</v>
      </c>
      <c r="R231" s="94" t="s">
        <v>279</v>
      </c>
      <c r="S231" s="83" t="s">
        <v>1129</v>
      </c>
      <c r="T231" s="86">
        <v>41388</v>
      </c>
    </row>
    <row r="232" spans="1:20" s="56" customFormat="1" ht="57" x14ac:dyDescent="0.25">
      <c r="A232" s="79">
        <v>2013520000289</v>
      </c>
      <c r="B232" s="80" t="s">
        <v>425</v>
      </c>
      <c r="C232" s="81" t="s">
        <v>291</v>
      </c>
      <c r="D232" s="99">
        <v>59988531</v>
      </c>
      <c r="E232" s="87">
        <v>50000000</v>
      </c>
      <c r="F232" s="87">
        <v>9988530</v>
      </c>
      <c r="G232" s="91">
        <v>0</v>
      </c>
      <c r="H232" s="91">
        <v>0</v>
      </c>
      <c r="I232" s="91">
        <f t="shared" si="6"/>
        <v>0</v>
      </c>
      <c r="J232" s="91">
        <f t="shared" si="7"/>
        <v>59988531</v>
      </c>
      <c r="K232" s="92">
        <v>647</v>
      </c>
      <c r="L232" s="93" t="s">
        <v>12</v>
      </c>
      <c r="M232" s="81" t="s">
        <v>292</v>
      </c>
      <c r="N232" s="81" t="s">
        <v>27</v>
      </c>
      <c r="O232" s="81" t="s">
        <v>292</v>
      </c>
      <c r="P232" s="85" t="s">
        <v>76</v>
      </c>
      <c r="Q232" s="85" t="s">
        <v>77</v>
      </c>
      <c r="R232" s="94" t="s">
        <v>78</v>
      </c>
      <c r="S232" s="83" t="s">
        <v>1129</v>
      </c>
      <c r="T232" s="86">
        <v>41389</v>
      </c>
    </row>
    <row r="233" spans="1:20" s="56" customFormat="1" ht="71.25" x14ac:dyDescent="0.25">
      <c r="A233" s="79">
        <v>2013520000290</v>
      </c>
      <c r="B233" s="80" t="s">
        <v>426</v>
      </c>
      <c r="C233" s="81" t="s">
        <v>20</v>
      </c>
      <c r="D233" s="99">
        <v>103773584</v>
      </c>
      <c r="E233" s="87">
        <v>103773584</v>
      </c>
      <c r="F233" s="87"/>
      <c r="G233" s="91">
        <v>0</v>
      </c>
      <c r="H233" s="91">
        <v>0</v>
      </c>
      <c r="I233" s="91">
        <f t="shared" si="6"/>
        <v>0</v>
      </c>
      <c r="J233" s="91">
        <f t="shared" si="7"/>
        <v>103773584</v>
      </c>
      <c r="K233" s="98">
        <v>13456</v>
      </c>
      <c r="L233" s="93" t="s">
        <v>22</v>
      </c>
      <c r="M233" s="81" t="s">
        <v>427</v>
      </c>
      <c r="N233" s="81" t="s">
        <v>23</v>
      </c>
      <c r="O233" s="81" t="s">
        <v>427</v>
      </c>
      <c r="P233" s="85" t="s">
        <v>76</v>
      </c>
      <c r="Q233" s="85" t="s">
        <v>135</v>
      </c>
      <c r="R233" s="94" t="s">
        <v>136</v>
      </c>
      <c r="S233" s="83" t="s">
        <v>1129</v>
      </c>
      <c r="T233" s="86">
        <v>41477</v>
      </c>
    </row>
    <row r="234" spans="1:20" s="56" customFormat="1" ht="99.75" x14ac:dyDescent="0.25">
      <c r="A234" s="79">
        <v>2013520000291</v>
      </c>
      <c r="B234" s="80" t="s">
        <v>428</v>
      </c>
      <c r="C234" s="81" t="s">
        <v>73</v>
      </c>
      <c r="D234" s="99">
        <v>314208034</v>
      </c>
      <c r="E234" s="87">
        <v>295731432</v>
      </c>
      <c r="F234" s="87">
        <v>18476602</v>
      </c>
      <c r="G234" s="91">
        <v>0</v>
      </c>
      <c r="H234" s="91">
        <v>0</v>
      </c>
      <c r="I234" s="91">
        <f t="shared" si="6"/>
        <v>0</v>
      </c>
      <c r="J234" s="91">
        <f t="shared" si="7"/>
        <v>314208034</v>
      </c>
      <c r="K234" s="98">
        <v>3858</v>
      </c>
      <c r="L234" s="93" t="s">
        <v>204</v>
      </c>
      <c r="M234" s="81" t="s">
        <v>13</v>
      </c>
      <c r="N234" s="81" t="s">
        <v>14</v>
      </c>
      <c r="O234" s="81" t="s">
        <v>429</v>
      </c>
      <c r="P234" s="85" t="s">
        <v>174</v>
      </c>
      <c r="Q234" s="85" t="s">
        <v>206</v>
      </c>
      <c r="R234" s="94" t="s">
        <v>207</v>
      </c>
      <c r="S234" s="83" t="s">
        <v>1129</v>
      </c>
      <c r="T234" s="86">
        <v>41416</v>
      </c>
    </row>
    <row r="235" spans="1:20" s="56" customFormat="1" ht="42.75" x14ac:dyDescent="0.25">
      <c r="A235" s="79">
        <v>2013520000292</v>
      </c>
      <c r="B235" s="80" t="s">
        <v>430</v>
      </c>
      <c r="C235" s="81" t="s">
        <v>72</v>
      </c>
      <c r="D235" s="82">
        <v>4213884997</v>
      </c>
      <c r="E235" s="82">
        <v>4213884997</v>
      </c>
      <c r="F235" s="87"/>
      <c r="G235" s="82">
        <v>5955234452</v>
      </c>
      <c r="H235" s="84">
        <v>0</v>
      </c>
      <c r="I235" s="84">
        <f t="shared" si="6"/>
        <v>5955234452</v>
      </c>
      <c r="J235" s="84">
        <f t="shared" si="7"/>
        <v>10169119449</v>
      </c>
      <c r="K235" s="82">
        <v>191218</v>
      </c>
      <c r="L235" s="81" t="s">
        <v>12</v>
      </c>
      <c r="M235" s="81" t="s">
        <v>13</v>
      </c>
      <c r="N235" s="81" t="s">
        <v>34</v>
      </c>
      <c r="O235" s="81" t="s">
        <v>431</v>
      </c>
      <c r="P235" s="85" t="s">
        <v>145</v>
      </c>
      <c r="Q235" s="85" t="s">
        <v>278</v>
      </c>
      <c r="R235" s="85" t="s">
        <v>278</v>
      </c>
      <c r="S235" s="83" t="s">
        <v>1129</v>
      </c>
      <c r="T235" s="86">
        <v>41396</v>
      </c>
    </row>
    <row r="236" spans="1:20" s="56" customFormat="1" ht="71.25" x14ac:dyDescent="0.25">
      <c r="A236" s="79">
        <v>2013520000293</v>
      </c>
      <c r="B236" s="80" t="s">
        <v>432</v>
      </c>
      <c r="C236" s="81" t="s">
        <v>29</v>
      </c>
      <c r="D236" s="82">
        <v>28347202</v>
      </c>
      <c r="E236" s="82">
        <v>28347202</v>
      </c>
      <c r="F236" s="83"/>
      <c r="G236" s="84">
        <v>0</v>
      </c>
      <c r="H236" s="84">
        <v>0</v>
      </c>
      <c r="I236" s="84">
        <f t="shared" si="6"/>
        <v>0</v>
      </c>
      <c r="J236" s="84">
        <f t="shared" si="7"/>
        <v>28347202</v>
      </c>
      <c r="K236" s="82">
        <v>3200</v>
      </c>
      <c r="L236" s="81" t="s">
        <v>12</v>
      </c>
      <c r="M236" s="81" t="s">
        <v>13</v>
      </c>
      <c r="N236" s="81" t="s">
        <v>29</v>
      </c>
      <c r="O236" s="81" t="s">
        <v>13</v>
      </c>
      <c r="P236" s="85" t="s">
        <v>145</v>
      </c>
      <c r="Q236" s="85" t="s">
        <v>278</v>
      </c>
      <c r="R236" s="85" t="s">
        <v>279</v>
      </c>
      <c r="S236" s="83" t="s">
        <v>1129</v>
      </c>
      <c r="T236" s="86">
        <v>41400</v>
      </c>
    </row>
    <row r="237" spans="1:20" s="56" customFormat="1" ht="57" customHeight="1" x14ac:dyDescent="0.25">
      <c r="A237" s="79">
        <v>2013520000294</v>
      </c>
      <c r="B237" s="80" t="s">
        <v>433</v>
      </c>
      <c r="C237" s="81" t="s">
        <v>16</v>
      </c>
      <c r="D237" s="82">
        <v>61738648</v>
      </c>
      <c r="E237" s="82">
        <v>57998808</v>
      </c>
      <c r="F237" s="82">
        <v>3739840</v>
      </c>
      <c r="G237" s="84">
        <v>0</v>
      </c>
      <c r="H237" s="84">
        <v>0</v>
      </c>
      <c r="I237" s="84">
        <f t="shared" si="6"/>
        <v>0</v>
      </c>
      <c r="J237" s="84">
        <f t="shared" si="7"/>
        <v>61738648</v>
      </c>
      <c r="K237" s="88">
        <v>150</v>
      </c>
      <c r="L237" s="81" t="s">
        <v>12</v>
      </c>
      <c r="M237" s="81" t="s">
        <v>434</v>
      </c>
      <c r="N237" s="81" t="s">
        <v>27</v>
      </c>
      <c r="O237" s="81" t="s">
        <v>434</v>
      </c>
      <c r="P237" s="85" t="s">
        <v>145</v>
      </c>
      <c r="Q237" s="85" t="s">
        <v>278</v>
      </c>
      <c r="R237" s="85" t="s">
        <v>279</v>
      </c>
      <c r="S237" s="83" t="s">
        <v>1129</v>
      </c>
      <c r="T237" s="86">
        <v>41400</v>
      </c>
    </row>
    <row r="238" spans="1:20" s="56" customFormat="1" ht="71.25" x14ac:dyDescent="0.25">
      <c r="A238" s="79">
        <v>2013520000295</v>
      </c>
      <c r="B238" s="80" t="s">
        <v>435</v>
      </c>
      <c r="C238" s="81" t="s">
        <v>436</v>
      </c>
      <c r="D238" s="82">
        <v>225277756</v>
      </c>
      <c r="E238" s="82">
        <v>225277756</v>
      </c>
      <c r="F238" s="83"/>
      <c r="G238" s="84">
        <v>0</v>
      </c>
      <c r="H238" s="84">
        <v>0</v>
      </c>
      <c r="I238" s="84">
        <f t="shared" si="6"/>
        <v>0</v>
      </c>
      <c r="J238" s="84">
        <f t="shared" si="7"/>
        <v>225277756</v>
      </c>
      <c r="K238" s="82">
        <v>8520</v>
      </c>
      <c r="L238" s="81" t="s">
        <v>22</v>
      </c>
      <c r="M238" s="81" t="s">
        <v>437</v>
      </c>
      <c r="N238" s="81" t="s">
        <v>23</v>
      </c>
      <c r="O238" s="81" t="s">
        <v>437</v>
      </c>
      <c r="P238" s="85" t="s">
        <v>76</v>
      </c>
      <c r="Q238" s="85" t="s">
        <v>135</v>
      </c>
      <c r="R238" s="85" t="s">
        <v>136</v>
      </c>
      <c r="S238" s="83" t="s">
        <v>1130</v>
      </c>
      <c r="T238" s="86">
        <v>41400</v>
      </c>
    </row>
    <row r="239" spans="1:20" s="56" customFormat="1" ht="71.25" x14ac:dyDescent="0.25">
      <c r="A239" s="79">
        <v>2013520000296</v>
      </c>
      <c r="B239" s="80" t="s">
        <v>438</v>
      </c>
      <c r="C239" s="81" t="s">
        <v>35</v>
      </c>
      <c r="D239" s="82">
        <v>32000000</v>
      </c>
      <c r="E239" s="82">
        <v>32000000</v>
      </c>
      <c r="F239" s="83"/>
      <c r="G239" s="84">
        <v>0</v>
      </c>
      <c r="H239" s="84">
        <v>0</v>
      </c>
      <c r="I239" s="84">
        <f t="shared" si="6"/>
        <v>0</v>
      </c>
      <c r="J239" s="84">
        <f t="shared" si="7"/>
        <v>32000000</v>
      </c>
      <c r="K239" s="82">
        <v>400</v>
      </c>
      <c r="L239" s="81" t="s">
        <v>12</v>
      </c>
      <c r="M239" s="81" t="s">
        <v>13</v>
      </c>
      <c r="N239" s="81" t="s">
        <v>29</v>
      </c>
      <c r="O239" s="81" t="s">
        <v>13</v>
      </c>
      <c r="P239" s="85" t="s">
        <v>145</v>
      </c>
      <c r="Q239" s="85" t="s">
        <v>278</v>
      </c>
      <c r="R239" s="85" t="s">
        <v>413</v>
      </c>
      <c r="S239" s="83" t="s">
        <v>1129</v>
      </c>
      <c r="T239" s="86">
        <v>41402</v>
      </c>
    </row>
    <row r="240" spans="1:20" s="56" customFormat="1" ht="71.25" x14ac:dyDescent="0.25">
      <c r="A240" s="79">
        <v>2013520000297</v>
      </c>
      <c r="B240" s="80" t="s">
        <v>439</v>
      </c>
      <c r="C240" s="81" t="s">
        <v>31</v>
      </c>
      <c r="D240" s="82">
        <v>120000000</v>
      </c>
      <c r="E240" s="82">
        <v>30000000</v>
      </c>
      <c r="F240" s="82">
        <f>70000000+10000000+10000000</f>
        <v>90000000</v>
      </c>
      <c r="G240" s="84">
        <v>0</v>
      </c>
      <c r="H240" s="84">
        <v>0</v>
      </c>
      <c r="I240" s="84">
        <f t="shared" si="6"/>
        <v>0</v>
      </c>
      <c r="J240" s="84">
        <f t="shared" si="7"/>
        <v>120000000</v>
      </c>
      <c r="K240" s="82">
        <v>36214</v>
      </c>
      <c r="L240" s="81" t="s">
        <v>22</v>
      </c>
      <c r="M240" s="81" t="s">
        <v>139</v>
      </c>
      <c r="N240" s="81" t="s">
        <v>23</v>
      </c>
      <c r="O240" s="81" t="s">
        <v>139</v>
      </c>
      <c r="P240" s="85" t="s">
        <v>76</v>
      </c>
      <c r="Q240" s="85" t="s">
        <v>135</v>
      </c>
      <c r="R240" s="85" t="s">
        <v>136</v>
      </c>
      <c r="S240" s="83" t="s">
        <v>1128</v>
      </c>
      <c r="T240" s="86">
        <v>41409</v>
      </c>
    </row>
    <row r="241" spans="1:20" s="56" customFormat="1" ht="71.25" x14ac:dyDescent="0.25">
      <c r="A241" s="79">
        <v>2013520000298</v>
      </c>
      <c r="B241" s="80" t="s">
        <v>440</v>
      </c>
      <c r="C241" s="81" t="s">
        <v>16</v>
      </c>
      <c r="D241" s="82">
        <v>1082797554</v>
      </c>
      <c r="E241" s="82">
        <v>1082797554</v>
      </c>
      <c r="F241" s="83"/>
      <c r="G241" s="84">
        <v>0</v>
      </c>
      <c r="H241" s="84">
        <v>0</v>
      </c>
      <c r="I241" s="84">
        <f t="shared" si="6"/>
        <v>0</v>
      </c>
      <c r="J241" s="84">
        <f t="shared" si="7"/>
        <v>1082797554</v>
      </c>
      <c r="K241" s="82">
        <v>1680795</v>
      </c>
      <c r="L241" s="81" t="s">
        <v>40</v>
      </c>
      <c r="M241" s="81" t="s">
        <v>13</v>
      </c>
      <c r="N241" s="81" t="s">
        <v>112</v>
      </c>
      <c r="O241" s="81" t="s">
        <v>13</v>
      </c>
      <c r="P241" s="85" t="s">
        <v>174</v>
      </c>
      <c r="Q241" s="85" t="s">
        <v>175</v>
      </c>
      <c r="R241" s="85" t="s">
        <v>176</v>
      </c>
      <c r="S241" s="83" t="s">
        <v>1129</v>
      </c>
      <c r="T241" s="86">
        <v>41403</v>
      </c>
    </row>
    <row r="242" spans="1:20" s="56" customFormat="1" ht="57" x14ac:dyDescent="0.25">
      <c r="A242" s="79">
        <v>2013520000299</v>
      </c>
      <c r="B242" s="80" t="s">
        <v>441</v>
      </c>
      <c r="C242" s="81" t="s">
        <v>13</v>
      </c>
      <c r="D242" s="82">
        <v>33158160</v>
      </c>
      <c r="E242" s="83"/>
      <c r="F242" s="83"/>
      <c r="G242" s="84">
        <v>0</v>
      </c>
      <c r="H242" s="84">
        <v>0</v>
      </c>
      <c r="I242" s="84">
        <f t="shared" si="6"/>
        <v>0</v>
      </c>
      <c r="J242" s="84">
        <f t="shared" si="7"/>
        <v>33158160</v>
      </c>
      <c r="K242" s="82">
        <v>130</v>
      </c>
      <c r="L242" s="81" t="s">
        <v>49</v>
      </c>
      <c r="M242" s="81" t="s">
        <v>13</v>
      </c>
      <c r="N242" s="81" t="s">
        <v>71</v>
      </c>
      <c r="O242" s="81" t="s">
        <v>13</v>
      </c>
      <c r="P242" s="85" t="s">
        <v>76</v>
      </c>
      <c r="Q242" s="85" t="s">
        <v>190</v>
      </c>
      <c r="R242" s="85" t="s">
        <v>97</v>
      </c>
      <c r="S242" s="83" t="s">
        <v>1129</v>
      </c>
      <c r="T242" s="86">
        <v>41404</v>
      </c>
    </row>
    <row r="243" spans="1:20" s="56" customFormat="1" ht="42.75" x14ac:dyDescent="0.25">
      <c r="A243" s="79">
        <v>2013520000300</v>
      </c>
      <c r="B243" s="80" t="s">
        <v>442</v>
      </c>
      <c r="C243" s="81" t="s">
        <v>13</v>
      </c>
      <c r="D243" s="82">
        <v>1600000000</v>
      </c>
      <c r="E243" s="82">
        <v>200000000</v>
      </c>
      <c r="F243" s="82">
        <v>1400000000</v>
      </c>
      <c r="G243" s="84">
        <v>0</v>
      </c>
      <c r="H243" s="84">
        <v>0</v>
      </c>
      <c r="I243" s="84">
        <f t="shared" si="6"/>
        <v>0</v>
      </c>
      <c r="J243" s="84">
        <f t="shared" si="7"/>
        <v>1600000000</v>
      </c>
      <c r="K243" s="82">
        <v>3600</v>
      </c>
      <c r="L243" s="81" t="s">
        <v>32</v>
      </c>
      <c r="M243" s="81" t="s">
        <v>13</v>
      </c>
      <c r="N243" s="81" t="s">
        <v>29</v>
      </c>
      <c r="O243" s="81" t="s">
        <v>13</v>
      </c>
      <c r="P243" s="85" t="s">
        <v>194</v>
      </c>
      <c r="Q243" s="85" t="s">
        <v>402</v>
      </c>
      <c r="R243" s="85" t="s">
        <v>443</v>
      </c>
      <c r="S243" s="83" t="s">
        <v>1129</v>
      </c>
      <c r="T243" s="86">
        <v>41410</v>
      </c>
    </row>
    <row r="244" spans="1:20" s="56" customFormat="1" ht="57" x14ac:dyDescent="0.25">
      <c r="A244" s="79">
        <v>2013520000301</v>
      </c>
      <c r="B244" s="80" t="s">
        <v>444</v>
      </c>
      <c r="C244" s="81" t="s">
        <v>203</v>
      </c>
      <c r="D244" s="82">
        <v>180000005</v>
      </c>
      <c r="E244" s="82">
        <v>80000000</v>
      </c>
      <c r="F244" s="82">
        <v>89411770</v>
      </c>
      <c r="G244" s="84">
        <v>0</v>
      </c>
      <c r="H244" s="84">
        <v>0</v>
      </c>
      <c r="I244" s="84">
        <f t="shared" si="6"/>
        <v>0</v>
      </c>
      <c r="J244" s="84">
        <f t="shared" si="7"/>
        <v>180000005</v>
      </c>
      <c r="K244" s="82">
        <v>44</v>
      </c>
      <c r="L244" s="81" t="s">
        <v>12</v>
      </c>
      <c r="M244" s="81" t="s">
        <v>205</v>
      </c>
      <c r="N244" s="81" t="s">
        <v>106</v>
      </c>
      <c r="O244" s="81" t="s">
        <v>205</v>
      </c>
      <c r="P244" s="85" t="s">
        <v>76</v>
      </c>
      <c r="Q244" s="85" t="s">
        <v>421</v>
      </c>
      <c r="R244" s="85" t="s">
        <v>422</v>
      </c>
      <c r="S244" s="83" t="s">
        <v>1130</v>
      </c>
      <c r="T244" s="86">
        <v>41410</v>
      </c>
    </row>
    <row r="245" spans="1:20" s="56" customFormat="1" ht="42" customHeight="1" x14ac:dyDescent="0.25">
      <c r="A245" s="148">
        <v>2013520000302</v>
      </c>
      <c r="B245" s="80" t="s">
        <v>1235</v>
      </c>
      <c r="C245" s="81"/>
      <c r="D245" s="82"/>
      <c r="E245" s="82"/>
      <c r="F245" s="82"/>
      <c r="G245" s="84"/>
      <c r="H245" s="84"/>
      <c r="I245" s="84"/>
      <c r="J245" s="84"/>
      <c r="K245" s="82"/>
      <c r="L245" s="81"/>
      <c r="M245" s="81"/>
      <c r="N245" s="81"/>
      <c r="O245" s="81"/>
      <c r="P245" s="85"/>
      <c r="Q245" s="85"/>
      <c r="R245" s="85"/>
      <c r="S245" s="83" t="s">
        <v>1182</v>
      </c>
      <c r="T245" s="86"/>
    </row>
    <row r="246" spans="1:20" s="56" customFormat="1" ht="42.75" x14ac:dyDescent="0.25">
      <c r="A246" s="79">
        <v>2013520000303</v>
      </c>
      <c r="B246" s="80" t="s">
        <v>445</v>
      </c>
      <c r="C246" s="81" t="s">
        <v>149</v>
      </c>
      <c r="D246" s="82">
        <v>30000000</v>
      </c>
      <c r="E246" s="82">
        <v>30000000</v>
      </c>
      <c r="F246" s="87"/>
      <c r="G246" s="84">
        <v>0</v>
      </c>
      <c r="H246" s="84">
        <v>0</v>
      </c>
      <c r="I246" s="84">
        <f t="shared" si="6"/>
        <v>0</v>
      </c>
      <c r="J246" s="84">
        <f t="shared" si="7"/>
        <v>30000000</v>
      </c>
      <c r="K246" s="88">
        <v>400</v>
      </c>
      <c r="L246" s="81" t="s">
        <v>446</v>
      </c>
      <c r="M246" s="81" t="s">
        <v>447</v>
      </c>
      <c r="N246" s="81" t="s">
        <v>104</v>
      </c>
      <c r="O246" s="81" t="s">
        <v>447</v>
      </c>
      <c r="P246" s="85" t="s">
        <v>167</v>
      </c>
      <c r="Q246" s="85" t="s">
        <v>448</v>
      </c>
      <c r="R246" s="85" t="s">
        <v>449</v>
      </c>
      <c r="S246" s="83" t="s">
        <v>1129</v>
      </c>
      <c r="T246" s="86">
        <v>41415</v>
      </c>
    </row>
    <row r="247" spans="1:20" s="56" customFormat="1" ht="57" x14ac:dyDescent="0.25">
      <c r="A247" s="79">
        <v>2013520000304</v>
      </c>
      <c r="B247" s="80" t="s">
        <v>450</v>
      </c>
      <c r="C247" s="81" t="s">
        <v>227</v>
      </c>
      <c r="D247" s="82">
        <v>228144727</v>
      </c>
      <c r="E247" s="82">
        <v>200000000</v>
      </c>
      <c r="F247" s="82">
        <v>28144727</v>
      </c>
      <c r="G247" s="84">
        <v>0</v>
      </c>
      <c r="H247" s="84">
        <v>0</v>
      </c>
      <c r="I247" s="84">
        <f t="shared" si="6"/>
        <v>0</v>
      </c>
      <c r="J247" s="84">
        <f t="shared" si="7"/>
        <v>228144727</v>
      </c>
      <c r="K247" s="88">
        <v>500</v>
      </c>
      <c r="L247" s="81" t="s">
        <v>12</v>
      </c>
      <c r="M247" s="81" t="s">
        <v>239</v>
      </c>
      <c r="N247" s="81" t="s">
        <v>27</v>
      </c>
      <c r="O247" s="81" t="s">
        <v>239</v>
      </c>
      <c r="P247" s="85" t="s">
        <v>76</v>
      </c>
      <c r="Q247" s="85" t="s">
        <v>77</v>
      </c>
      <c r="R247" s="85" t="s">
        <v>178</v>
      </c>
      <c r="S247" s="83" t="s">
        <v>1129</v>
      </c>
      <c r="T247" s="86">
        <v>41415</v>
      </c>
    </row>
    <row r="248" spans="1:20" s="56" customFormat="1" ht="71.25" x14ac:dyDescent="0.25">
      <c r="A248" s="79">
        <v>2013520000305</v>
      </c>
      <c r="B248" s="80" t="s">
        <v>451</v>
      </c>
      <c r="C248" s="81" t="s">
        <v>133</v>
      </c>
      <c r="D248" s="82">
        <v>240000000</v>
      </c>
      <c r="E248" s="82">
        <v>110000000</v>
      </c>
      <c r="F248" s="82">
        <f>116000000+14000000</f>
        <v>130000000</v>
      </c>
      <c r="G248" s="84">
        <v>0</v>
      </c>
      <c r="H248" s="84">
        <v>0</v>
      </c>
      <c r="I248" s="84">
        <f t="shared" si="6"/>
        <v>0</v>
      </c>
      <c r="J248" s="84">
        <f t="shared" si="7"/>
        <v>240000000</v>
      </c>
      <c r="K248" s="82">
        <v>15912</v>
      </c>
      <c r="L248" s="81" t="s">
        <v>22</v>
      </c>
      <c r="M248" s="81" t="s">
        <v>452</v>
      </c>
      <c r="N248" s="81" t="s">
        <v>23</v>
      </c>
      <c r="O248" s="81" t="s">
        <v>452</v>
      </c>
      <c r="P248" s="85" t="s">
        <v>76</v>
      </c>
      <c r="Q248" s="85" t="s">
        <v>135</v>
      </c>
      <c r="R248" s="85" t="s">
        <v>136</v>
      </c>
      <c r="S248" s="83" t="s">
        <v>1129</v>
      </c>
      <c r="T248" s="86">
        <v>41528</v>
      </c>
    </row>
    <row r="249" spans="1:20" s="56" customFormat="1" ht="99.75" x14ac:dyDescent="0.25">
      <c r="A249" s="79">
        <v>2013520000306</v>
      </c>
      <c r="B249" s="80" t="s">
        <v>453</v>
      </c>
      <c r="C249" s="81" t="s">
        <v>73</v>
      </c>
      <c r="D249" s="82">
        <v>2085915805</v>
      </c>
      <c r="E249" s="82">
        <v>956207341</v>
      </c>
      <c r="F249" s="87">
        <f>633654225+496054239</f>
        <v>1129708464</v>
      </c>
      <c r="G249" s="84">
        <v>0</v>
      </c>
      <c r="H249" s="84">
        <v>0</v>
      </c>
      <c r="I249" s="84">
        <f t="shared" si="6"/>
        <v>0</v>
      </c>
      <c r="J249" s="84">
        <f t="shared" si="7"/>
        <v>2085915805</v>
      </c>
      <c r="K249" s="82">
        <v>3858</v>
      </c>
      <c r="L249" s="81" t="s">
        <v>204</v>
      </c>
      <c r="M249" s="81" t="s">
        <v>13</v>
      </c>
      <c r="N249" s="81" t="s">
        <v>14</v>
      </c>
      <c r="O249" s="81" t="s">
        <v>429</v>
      </c>
      <c r="P249" s="85" t="s">
        <v>174</v>
      </c>
      <c r="Q249" s="85" t="s">
        <v>206</v>
      </c>
      <c r="R249" s="85" t="s">
        <v>207</v>
      </c>
      <c r="S249" s="83" t="s">
        <v>1129</v>
      </c>
      <c r="T249" s="86">
        <v>41416</v>
      </c>
    </row>
    <row r="250" spans="1:20" s="56" customFormat="1" ht="99.75" x14ac:dyDescent="0.25">
      <c r="A250" s="79">
        <v>2013520000307</v>
      </c>
      <c r="B250" s="80" t="s">
        <v>454</v>
      </c>
      <c r="C250" s="81" t="s">
        <v>455</v>
      </c>
      <c r="D250" s="82">
        <v>331967444</v>
      </c>
      <c r="E250" s="87">
        <v>174424529</v>
      </c>
      <c r="F250" s="87">
        <f>26698208+130844706</f>
        <v>157542914</v>
      </c>
      <c r="G250" s="84">
        <v>0</v>
      </c>
      <c r="H250" s="84">
        <v>0</v>
      </c>
      <c r="I250" s="84">
        <f t="shared" si="6"/>
        <v>0</v>
      </c>
      <c r="J250" s="84">
        <f t="shared" si="7"/>
        <v>331967444</v>
      </c>
      <c r="K250" s="88">
        <v>842</v>
      </c>
      <c r="L250" s="81" t="s">
        <v>204</v>
      </c>
      <c r="M250" s="81" t="s">
        <v>13</v>
      </c>
      <c r="N250" s="81" t="s">
        <v>14</v>
      </c>
      <c r="O250" s="81" t="s">
        <v>456</v>
      </c>
      <c r="P250" s="85" t="s">
        <v>174</v>
      </c>
      <c r="Q250" s="85" t="s">
        <v>206</v>
      </c>
      <c r="R250" s="85" t="s">
        <v>207</v>
      </c>
      <c r="S250" s="83" t="s">
        <v>1129</v>
      </c>
      <c r="T250" s="86">
        <v>41416</v>
      </c>
    </row>
    <row r="251" spans="1:20" s="56" customFormat="1" ht="71.25" x14ac:dyDescent="0.25">
      <c r="A251" s="79">
        <v>2013520000308</v>
      </c>
      <c r="B251" s="80" t="s">
        <v>457</v>
      </c>
      <c r="C251" s="81" t="s">
        <v>249</v>
      </c>
      <c r="D251" s="82">
        <v>64241948</v>
      </c>
      <c r="E251" s="82">
        <v>64241948</v>
      </c>
      <c r="F251" s="87"/>
      <c r="G251" s="84">
        <v>0</v>
      </c>
      <c r="H251" s="84">
        <v>0</v>
      </c>
      <c r="I251" s="84">
        <f t="shared" si="6"/>
        <v>0</v>
      </c>
      <c r="J251" s="84">
        <f t="shared" si="7"/>
        <v>64241948</v>
      </c>
      <c r="K251" s="88">
        <v>600</v>
      </c>
      <c r="L251" s="81" t="s">
        <v>12</v>
      </c>
      <c r="M251" s="81" t="s">
        <v>13</v>
      </c>
      <c r="N251" s="81" t="s">
        <v>62</v>
      </c>
      <c r="O251" s="81" t="s">
        <v>458</v>
      </c>
      <c r="P251" s="85" t="s">
        <v>76</v>
      </c>
      <c r="Q251" s="85" t="s">
        <v>135</v>
      </c>
      <c r="R251" s="85" t="s">
        <v>136</v>
      </c>
      <c r="S251" s="83" t="s">
        <v>1129</v>
      </c>
      <c r="T251" s="86">
        <v>41416</v>
      </c>
    </row>
    <row r="252" spans="1:20" s="56" customFormat="1" ht="57" x14ac:dyDescent="0.25">
      <c r="A252" s="79">
        <v>2013520000309</v>
      </c>
      <c r="B252" s="80" t="s">
        <v>459</v>
      </c>
      <c r="C252" s="81" t="s">
        <v>203</v>
      </c>
      <c r="D252" s="82">
        <v>180000005</v>
      </c>
      <c r="E252" s="82">
        <v>80000000</v>
      </c>
      <c r="F252" s="82">
        <v>100000005</v>
      </c>
      <c r="G252" s="84">
        <v>0</v>
      </c>
      <c r="H252" s="84">
        <v>0</v>
      </c>
      <c r="I252" s="84">
        <f t="shared" si="6"/>
        <v>0</v>
      </c>
      <c r="J252" s="84">
        <f t="shared" si="7"/>
        <v>180000005</v>
      </c>
      <c r="K252" s="88">
        <v>44</v>
      </c>
      <c r="L252" s="81" t="s">
        <v>12</v>
      </c>
      <c r="M252" s="81" t="s">
        <v>205</v>
      </c>
      <c r="N252" s="81" t="s">
        <v>106</v>
      </c>
      <c r="O252" s="81" t="s">
        <v>205</v>
      </c>
      <c r="P252" s="85" t="s">
        <v>76</v>
      </c>
      <c r="Q252" s="85" t="s">
        <v>421</v>
      </c>
      <c r="R252" s="85" t="s">
        <v>422</v>
      </c>
      <c r="S252" s="83" t="s">
        <v>1129</v>
      </c>
      <c r="T252" s="86">
        <v>41417</v>
      </c>
    </row>
    <row r="253" spans="1:20" s="56" customFormat="1" ht="71.25" x14ac:dyDescent="0.25">
      <c r="A253" s="79">
        <v>2013520000310</v>
      </c>
      <c r="B253" s="80" t="s">
        <v>460</v>
      </c>
      <c r="C253" s="81" t="s">
        <v>461</v>
      </c>
      <c r="D253" s="82">
        <v>393195860</v>
      </c>
      <c r="E253" s="82">
        <v>343195860</v>
      </c>
      <c r="F253" s="82">
        <v>50000000</v>
      </c>
      <c r="G253" s="84">
        <v>0</v>
      </c>
      <c r="H253" s="84">
        <v>0</v>
      </c>
      <c r="I253" s="84">
        <f t="shared" si="6"/>
        <v>0</v>
      </c>
      <c r="J253" s="84">
        <f t="shared" si="7"/>
        <v>393195860</v>
      </c>
      <c r="K253" s="82">
        <v>2000</v>
      </c>
      <c r="L253" s="81" t="s">
        <v>12</v>
      </c>
      <c r="M253" s="81" t="s">
        <v>462</v>
      </c>
      <c r="N253" s="81" t="s">
        <v>26</v>
      </c>
      <c r="O253" s="81" t="s">
        <v>462</v>
      </c>
      <c r="P253" s="85" t="s">
        <v>76</v>
      </c>
      <c r="Q253" s="85" t="s">
        <v>135</v>
      </c>
      <c r="R253" s="85" t="s">
        <v>136</v>
      </c>
      <c r="S253" s="83" t="s">
        <v>1129</v>
      </c>
      <c r="T253" s="86">
        <v>41417</v>
      </c>
    </row>
    <row r="254" spans="1:20" s="56" customFormat="1" ht="42.75" x14ac:dyDescent="0.25">
      <c r="A254" s="79">
        <v>2013520000311</v>
      </c>
      <c r="B254" s="80" t="s">
        <v>463</v>
      </c>
      <c r="C254" s="81" t="s">
        <v>149</v>
      </c>
      <c r="D254" s="82">
        <v>66407657</v>
      </c>
      <c r="E254" s="82">
        <v>60407657</v>
      </c>
      <c r="F254" s="82">
        <v>6000000</v>
      </c>
      <c r="G254" s="84">
        <v>0</v>
      </c>
      <c r="H254" s="84">
        <v>0</v>
      </c>
      <c r="I254" s="84">
        <f t="shared" si="6"/>
        <v>0</v>
      </c>
      <c r="J254" s="84">
        <f t="shared" si="7"/>
        <v>66407657</v>
      </c>
      <c r="K254" s="88">
        <v>800</v>
      </c>
      <c r="L254" s="81" t="s">
        <v>12</v>
      </c>
      <c r="M254" s="81" t="s">
        <v>166</v>
      </c>
      <c r="N254" s="81" t="s">
        <v>27</v>
      </c>
      <c r="O254" s="81" t="s">
        <v>166</v>
      </c>
      <c r="P254" s="85" t="s">
        <v>145</v>
      </c>
      <c r="Q254" s="85" t="s">
        <v>278</v>
      </c>
      <c r="R254" s="85" t="s">
        <v>279</v>
      </c>
      <c r="S254" s="83" t="s">
        <v>1129</v>
      </c>
      <c r="T254" s="86">
        <v>41418</v>
      </c>
    </row>
    <row r="255" spans="1:20" s="56" customFormat="1" ht="99.75" x14ac:dyDescent="0.25">
      <c r="A255" s="79">
        <v>2013520000312</v>
      </c>
      <c r="B255" s="80" t="s">
        <v>464</v>
      </c>
      <c r="C255" s="81" t="s">
        <v>11</v>
      </c>
      <c r="D255" s="82">
        <v>724434095</v>
      </c>
      <c r="E255" s="82">
        <v>230013748</v>
      </c>
      <c r="F255" s="82">
        <f>33355991+461064356</f>
        <v>494420347</v>
      </c>
      <c r="G255" s="84">
        <v>0</v>
      </c>
      <c r="H255" s="84">
        <v>0</v>
      </c>
      <c r="I255" s="84">
        <f t="shared" si="6"/>
        <v>0</v>
      </c>
      <c r="J255" s="84">
        <f t="shared" si="7"/>
        <v>724434095</v>
      </c>
      <c r="K255" s="82">
        <v>2422</v>
      </c>
      <c r="L255" s="81" t="s">
        <v>204</v>
      </c>
      <c r="M255" s="81" t="s">
        <v>13</v>
      </c>
      <c r="N255" s="81" t="s">
        <v>14</v>
      </c>
      <c r="O255" s="81" t="s">
        <v>15</v>
      </c>
      <c r="P255" s="85" t="s">
        <v>174</v>
      </c>
      <c r="Q255" s="85" t="s">
        <v>206</v>
      </c>
      <c r="R255" s="85" t="s">
        <v>207</v>
      </c>
      <c r="S255" s="83" t="s">
        <v>1129</v>
      </c>
      <c r="T255" s="86">
        <v>41418</v>
      </c>
    </row>
    <row r="256" spans="1:20" s="56" customFormat="1" ht="71.25" x14ac:dyDescent="0.25">
      <c r="A256" s="79">
        <v>2013520000313</v>
      </c>
      <c r="B256" s="80" t="s">
        <v>465</v>
      </c>
      <c r="C256" s="81" t="s">
        <v>21</v>
      </c>
      <c r="D256" s="82">
        <v>1253309544</v>
      </c>
      <c r="E256" s="82">
        <v>1205309544</v>
      </c>
      <c r="F256" s="82">
        <f>10000000+38000000</f>
        <v>48000000</v>
      </c>
      <c r="G256" s="84">
        <v>0</v>
      </c>
      <c r="H256" s="84">
        <v>0</v>
      </c>
      <c r="I256" s="84">
        <f t="shared" si="6"/>
        <v>0</v>
      </c>
      <c r="J256" s="84">
        <f t="shared" si="7"/>
        <v>1253309544</v>
      </c>
      <c r="K256" s="82">
        <v>5757</v>
      </c>
      <c r="L256" s="81" t="s">
        <v>22</v>
      </c>
      <c r="M256" s="81" t="s">
        <v>466</v>
      </c>
      <c r="N256" s="81" t="s">
        <v>23</v>
      </c>
      <c r="O256" s="81" t="s">
        <v>466</v>
      </c>
      <c r="P256" s="85" t="s">
        <v>76</v>
      </c>
      <c r="Q256" s="85" t="s">
        <v>135</v>
      </c>
      <c r="R256" s="85" t="s">
        <v>136</v>
      </c>
      <c r="S256" s="83" t="s">
        <v>1129</v>
      </c>
      <c r="T256" s="86">
        <v>41610</v>
      </c>
    </row>
    <row r="257" spans="1:20" s="56" customFormat="1" ht="57" x14ac:dyDescent="0.25">
      <c r="A257" s="79">
        <v>2013520000314</v>
      </c>
      <c r="B257" s="80" t="s">
        <v>467</v>
      </c>
      <c r="C257" s="81" t="s">
        <v>59</v>
      </c>
      <c r="D257" s="82">
        <v>297000000</v>
      </c>
      <c r="E257" s="82">
        <v>297000000</v>
      </c>
      <c r="F257" s="82"/>
      <c r="G257" s="82">
        <v>291000000</v>
      </c>
      <c r="H257" s="82">
        <v>60000866</v>
      </c>
      <c r="I257" s="84">
        <f t="shared" si="6"/>
        <v>351000866</v>
      </c>
      <c r="J257" s="84">
        <f t="shared" si="7"/>
        <v>648000866</v>
      </c>
      <c r="K257" s="82">
        <v>6593</v>
      </c>
      <c r="L257" s="81" t="s">
        <v>22</v>
      </c>
      <c r="M257" s="81" t="s">
        <v>468</v>
      </c>
      <c r="N257" s="81" t="s">
        <v>23</v>
      </c>
      <c r="O257" s="81" t="s">
        <v>468</v>
      </c>
      <c r="P257" s="85" t="s">
        <v>76</v>
      </c>
      <c r="Q257" s="85" t="s">
        <v>131</v>
      </c>
      <c r="R257" s="85" t="s">
        <v>469</v>
      </c>
      <c r="S257" s="83" t="s">
        <v>1129</v>
      </c>
      <c r="T257" s="86">
        <v>41480</v>
      </c>
    </row>
    <row r="258" spans="1:20" s="56" customFormat="1" ht="71.25" x14ac:dyDescent="0.25">
      <c r="A258" s="79">
        <v>2013520000315</v>
      </c>
      <c r="B258" s="80" t="s">
        <v>470</v>
      </c>
      <c r="C258" s="81" t="s">
        <v>315</v>
      </c>
      <c r="D258" s="82">
        <v>150480000</v>
      </c>
      <c r="E258" s="82">
        <v>150480000</v>
      </c>
      <c r="F258" s="83"/>
      <c r="G258" s="84">
        <v>0</v>
      </c>
      <c r="H258" s="84">
        <v>0</v>
      </c>
      <c r="I258" s="84">
        <f t="shared" si="6"/>
        <v>0</v>
      </c>
      <c r="J258" s="84">
        <f t="shared" si="7"/>
        <v>150480000</v>
      </c>
      <c r="K258" s="82">
        <v>13932</v>
      </c>
      <c r="L258" s="81" t="s">
        <v>22</v>
      </c>
      <c r="M258" s="81" t="s">
        <v>471</v>
      </c>
      <c r="N258" s="81" t="s">
        <v>23</v>
      </c>
      <c r="O258" s="81" t="s">
        <v>471</v>
      </c>
      <c r="P258" s="85" t="s">
        <v>76</v>
      </c>
      <c r="Q258" s="85" t="s">
        <v>135</v>
      </c>
      <c r="R258" s="85" t="s">
        <v>136</v>
      </c>
      <c r="S258" s="83" t="s">
        <v>1129</v>
      </c>
      <c r="T258" s="86">
        <v>41484</v>
      </c>
    </row>
    <row r="259" spans="1:20" s="56" customFormat="1" ht="71.25" x14ac:dyDescent="0.25">
      <c r="A259" s="79">
        <v>2013520000316</v>
      </c>
      <c r="B259" s="80" t="s">
        <v>472</v>
      </c>
      <c r="C259" s="81" t="s">
        <v>215</v>
      </c>
      <c r="D259" s="82">
        <v>194000000</v>
      </c>
      <c r="E259" s="82">
        <v>194000000</v>
      </c>
      <c r="F259" s="87"/>
      <c r="G259" s="82">
        <v>175200000</v>
      </c>
      <c r="H259" s="82">
        <v>38800000</v>
      </c>
      <c r="I259" s="82">
        <f t="shared" si="6"/>
        <v>214000000</v>
      </c>
      <c r="J259" s="84">
        <f t="shared" si="7"/>
        <v>408000000</v>
      </c>
      <c r="K259" s="82">
        <v>6533</v>
      </c>
      <c r="L259" s="81" t="s">
        <v>22</v>
      </c>
      <c r="M259" s="81" t="s">
        <v>473</v>
      </c>
      <c r="N259" s="81" t="s">
        <v>23</v>
      </c>
      <c r="O259" s="81" t="s">
        <v>473</v>
      </c>
      <c r="P259" s="85" t="s">
        <v>76</v>
      </c>
      <c r="Q259" s="85" t="s">
        <v>135</v>
      </c>
      <c r="R259" s="85" t="s">
        <v>136</v>
      </c>
      <c r="S259" s="83" t="s">
        <v>1128</v>
      </c>
      <c r="T259" s="89">
        <v>41460</v>
      </c>
    </row>
    <row r="260" spans="1:20" s="56" customFormat="1" ht="71.25" x14ac:dyDescent="0.25">
      <c r="A260" s="79">
        <v>2013520000317</v>
      </c>
      <c r="B260" s="80" t="s">
        <v>474</v>
      </c>
      <c r="C260" s="81" t="s">
        <v>215</v>
      </c>
      <c r="D260" s="82">
        <v>40000000</v>
      </c>
      <c r="E260" s="82">
        <v>40000000</v>
      </c>
      <c r="F260" s="83"/>
      <c r="G260" s="84">
        <v>0</v>
      </c>
      <c r="H260" s="84">
        <v>0</v>
      </c>
      <c r="I260" s="84">
        <f t="shared" si="6"/>
        <v>0</v>
      </c>
      <c r="J260" s="84">
        <f t="shared" si="7"/>
        <v>40000000</v>
      </c>
      <c r="K260" s="82">
        <v>8495</v>
      </c>
      <c r="L260" s="81" t="s">
        <v>22</v>
      </c>
      <c r="M260" s="81" t="s">
        <v>473</v>
      </c>
      <c r="N260" s="81" t="s">
        <v>23</v>
      </c>
      <c r="O260" s="81" t="s">
        <v>473</v>
      </c>
      <c r="P260" s="85" t="s">
        <v>76</v>
      </c>
      <c r="Q260" s="85" t="s">
        <v>135</v>
      </c>
      <c r="R260" s="85" t="s">
        <v>136</v>
      </c>
      <c r="S260" s="83" t="s">
        <v>1129</v>
      </c>
      <c r="T260" s="86">
        <v>41485</v>
      </c>
    </row>
    <row r="261" spans="1:20" s="56" customFormat="1" ht="71.25" x14ac:dyDescent="0.25">
      <c r="A261" s="79">
        <v>2013520000318</v>
      </c>
      <c r="B261" s="80" t="s">
        <v>475</v>
      </c>
      <c r="C261" s="81" t="s">
        <v>35</v>
      </c>
      <c r="D261" s="82">
        <v>1264315440</v>
      </c>
      <c r="E261" s="82">
        <v>1264315440</v>
      </c>
      <c r="F261" s="83"/>
      <c r="G261" s="84">
        <v>0</v>
      </c>
      <c r="H261" s="84">
        <v>0</v>
      </c>
      <c r="I261" s="84">
        <f t="shared" si="6"/>
        <v>0</v>
      </c>
      <c r="J261" s="84">
        <f t="shared" si="7"/>
        <v>1264315440</v>
      </c>
      <c r="K261" s="82">
        <v>8424</v>
      </c>
      <c r="L261" s="81" t="s">
        <v>22</v>
      </c>
      <c r="M261" s="81" t="s">
        <v>476</v>
      </c>
      <c r="N261" s="81" t="s">
        <v>23</v>
      </c>
      <c r="O261" s="81" t="s">
        <v>476</v>
      </c>
      <c r="P261" s="85" t="s">
        <v>76</v>
      </c>
      <c r="Q261" s="85" t="s">
        <v>135</v>
      </c>
      <c r="R261" s="85" t="s">
        <v>136</v>
      </c>
      <c r="S261" s="83" t="s">
        <v>1130</v>
      </c>
      <c r="T261" s="86">
        <v>41459</v>
      </c>
    </row>
    <row r="262" spans="1:20" s="56" customFormat="1" ht="71.25" x14ac:dyDescent="0.25">
      <c r="A262" s="79">
        <v>2013520000319</v>
      </c>
      <c r="B262" s="80" t="s">
        <v>477</v>
      </c>
      <c r="C262" s="81" t="s">
        <v>324</v>
      </c>
      <c r="D262" s="82">
        <v>121800000</v>
      </c>
      <c r="E262" s="82">
        <v>121800000</v>
      </c>
      <c r="F262" s="83"/>
      <c r="G262" s="84">
        <v>0</v>
      </c>
      <c r="H262" s="84">
        <v>0</v>
      </c>
      <c r="I262" s="84">
        <f t="shared" si="6"/>
        <v>0</v>
      </c>
      <c r="J262" s="84">
        <f t="shared" si="7"/>
        <v>121800000</v>
      </c>
      <c r="K262" s="82">
        <v>12332</v>
      </c>
      <c r="L262" s="81" t="s">
        <v>22</v>
      </c>
      <c r="M262" s="81" t="s">
        <v>478</v>
      </c>
      <c r="N262" s="81" t="s">
        <v>23</v>
      </c>
      <c r="O262" s="81" t="s">
        <v>478</v>
      </c>
      <c r="P262" s="85" t="s">
        <v>76</v>
      </c>
      <c r="Q262" s="85" t="s">
        <v>135</v>
      </c>
      <c r="R262" s="85" t="s">
        <v>136</v>
      </c>
      <c r="S262" s="83" t="s">
        <v>1130</v>
      </c>
      <c r="T262" s="86">
        <v>41473</v>
      </c>
    </row>
    <row r="263" spans="1:20" s="56" customFormat="1" ht="114" x14ac:dyDescent="0.25">
      <c r="A263" s="79">
        <v>2013520000320</v>
      </c>
      <c r="B263" s="80" t="s">
        <v>479</v>
      </c>
      <c r="C263" s="81" t="s">
        <v>363</v>
      </c>
      <c r="D263" s="82">
        <v>5130322364</v>
      </c>
      <c r="E263" s="82">
        <v>2500000000</v>
      </c>
      <c r="F263" s="82">
        <v>2630322364</v>
      </c>
      <c r="G263" s="84">
        <v>0</v>
      </c>
      <c r="H263" s="84">
        <v>0</v>
      </c>
      <c r="I263" s="84">
        <f t="shared" si="6"/>
        <v>0</v>
      </c>
      <c r="J263" s="84">
        <f t="shared" si="7"/>
        <v>5130322364</v>
      </c>
      <c r="K263" s="88">
        <v>900</v>
      </c>
      <c r="L263" s="81" t="s">
        <v>51</v>
      </c>
      <c r="M263" s="81" t="s">
        <v>480</v>
      </c>
      <c r="N263" s="81" t="s">
        <v>87</v>
      </c>
      <c r="O263" s="81" t="s">
        <v>480</v>
      </c>
      <c r="P263" s="85" t="s">
        <v>76</v>
      </c>
      <c r="Q263" s="85" t="s">
        <v>481</v>
      </c>
      <c r="R263" s="85" t="s">
        <v>482</v>
      </c>
      <c r="S263" s="83" t="s">
        <v>1129</v>
      </c>
      <c r="T263" s="86">
        <v>41438</v>
      </c>
    </row>
    <row r="264" spans="1:20" s="56" customFormat="1" ht="85.5" x14ac:dyDescent="0.25">
      <c r="A264" s="79">
        <v>2013520000321</v>
      </c>
      <c r="B264" s="80" t="s">
        <v>483</v>
      </c>
      <c r="C264" s="81" t="s">
        <v>72</v>
      </c>
      <c r="D264" s="82">
        <v>3589309851</v>
      </c>
      <c r="E264" s="82">
        <v>1999999857</v>
      </c>
      <c r="F264" s="82">
        <v>1589309994</v>
      </c>
      <c r="G264" s="84">
        <v>0</v>
      </c>
      <c r="H264" s="84">
        <v>0</v>
      </c>
      <c r="I264" s="84">
        <f t="shared" si="6"/>
        <v>0</v>
      </c>
      <c r="J264" s="84">
        <f t="shared" si="7"/>
        <v>3589309851</v>
      </c>
      <c r="K264" s="88">
        <v>800</v>
      </c>
      <c r="L264" s="81" t="s">
        <v>51</v>
      </c>
      <c r="M264" s="81" t="s">
        <v>480</v>
      </c>
      <c r="N264" s="81" t="s">
        <v>87</v>
      </c>
      <c r="O264" s="81" t="s">
        <v>480</v>
      </c>
      <c r="P264" s="85" t="s">
        <v>76</v>
      </c>
      <c r="Q264" s="85" t="s">
        <v>481</v>
      </c>
      <c r="R264" s="85" t="s">
        <v>482</v>
      </c>
      <c r="S264" s="83" t="s">
        <v>1129</v>
      </c>
      <c r="T264" s="86">
        <v>41438</v>
      </c>
    </row>
    <row r="265" spans="1:20" s="56" customFormat="1" ht="103.5" customHeight="1" x14ac:dyDescent="0.25">
      <c r="A265" s="148">
        <v>2013520000322</v>
      </c>
      <c r="B265" s="80" t="s">
        <v>1236</v>
      </c>
      <c r="C265" s="81"/>
      <c r="D265" s="82"/>
      <c r="E265" s="82"/>
      <c r="F265" s="82"/>
      <c r="G265" s="84"/>
      <c r="H265" s="91"/>
      <c r="I265" s="91"/>
      <c r="J265" s="91"/>
      <c r="K265" s="92"/>
      <c r="L265" s="93"/>
      <c r="M265" s="81"/>
      <c r="N265" s="81"/>
      <c r="O265" s="81"/>
      <c r="P265" s="85"/>
      <c r="Q265" s="85"/>
      <c r="R265" s="94"/>
      <c r="S265" s="83" t="s">
        <v>1129</v>
      </c>
      <c r="T265" s="86"/>
    </row>
    <row r="266" spans="1:20" s="56" customFormat="1" ht="85.5" x14ac:dyDescent="0.25">
      <c r="A266" s="79">
        <v>2013520000323</v>
      </c>
      <c r="B266" s="80" t="s">
        <v>484</v>
      </c>
      <c r="C266" s="81" t="s">
        <v>47</v>
      </c>
      <c r="D266" s="82">
        <v>770000000</v>
      </c>
      <c r="E266" s="82">
        <v>350000000</v>
      </c>
      <c r="F266" s="82">
        <v>70000000</v>
      </c>
      <c r="G266" s="90">
        <v>0</v>
      </c>
      <c r="H266" s="91">
        <v>0</v>
      </c>
      <c r="I266" s="91">
        <f t="shared" si="6"/>
        <v>0</v>
      </c>
      <c r="J266" s="91">
        <f t="shared" si="7"/>
        <v>770000000</v>
      </c>
      <c r="K266" s="92">
        <v>625</v>
      </c>
      <c r="L266" s="93" t="s">
        <v>12</v>
      </c>
      <c r="M266" s="81" t="s">
        <v>485</v>
      </c>
      <c r="N266" s="81" t="s">
        <v>14</v>
      </c>
      <c r="O266" s="81" t="s">
        <v>485</v>
      </c>
      <c r="P266" s="85" t="s">
        <v>486</v>
      </c>
      <c r="Q266" s="85" t="s">
        <v>361</v>
      </c>
      <c r="R266" s="94" t="s">
        <v>207</v>
      </c>
      <c r="S266" s="83" t="s">
        <v>1129</v>
      </c>
      <c r="T266" s="86">
        <v>41442</v>
      </c>
    </row>
    <row r="267" spans="1:20" s="56" customFormat="1" ht="57" x14ac:dyDescent="0.25">
      <c r="A267" s="79">
        <v>2013520000324</v>
      </c>
      <c r="B267" s="80" t="s">
        <v>487</v>
      </c>
      <c r="C267" s="81" t="s">
        <v>366</v>
      </c>
      <c r="D267" s="82">
        <v>42000000</v>
      </c>
      <c r="E267" s="82">
        <v>42000000</v>
      </c>
      <c r="F267" s="95"/>
      <c r="G267" s="90">
        <v>0</v>
      </c>
      <c r="H267" s="91">
        <v>0</v>
      </c>
      <c r="I267" s="91">
        <f t="shared" si="6"/>
        <v>0</v>
      </c>
      <c r="J267" s="91">
        <f t="shared" si="7"/>
        <v>42000000</v>
      </c>
      <c r="K267" s="92">
        <v>190</v>
      </c>
      <c r="L267" s="93" t="s">
        <v>12</v>
      </c>
      <c r="M267" s="81" t="s">
        <v>480</v>
      </c>
      <c r="N267" s="81" t="s">
        <v>27</v>
      </c>
      <c r="O267" s="81" t="s">
        <v>488</v>
      </c>
      <c r="P267" s="85" t="s">
        <v>76</v>
      </c>
      <c r="Q267" s="85" t="s">
        <v>77</v>
      </c>
      <c r="R267" s="94" t="s">
        <v>164</v>
      </c>
      <c r="S267" s="83" t="s">
        <v>1129</v>
      </c>
      <c r="T267" s="86">
        <v>41444</v>
      </c>
    </row>
    <row r="268" spans="1:20" s="56" customFormat="1" ht="57" x14ac:dyDescent="0.25">
      <c r="A268" s="79">
        <v>2013520000325</v>
      </c>
      <c r="B268" s="80" t="s">
        <v>489</v>
      </c>
      <c r="C268" s="81" t="s">
        <v>149</v>
      </c>
      <c r="D268" s="82">
        <v>104160010</v>
      </c>
      <c r="E268" s="96">
        <v>80060010</v>
      </c>
      <c r="F268" s="96">
        <v>24100000</v>
      </c>
      <c r="G268" s="90">
        <v>0</v>
      </c>
      <c r="H268" s="91">
        <v>0</v>
      </c>
      <c r="I268" s="91">
        <f t="shared" si="6"/>
        <v>0</v>
      </c>
      <c r="J268" s="91">
        <f t="shared" si="7"/>
        <v>104160010</v>
      </c>
      <c r="K268" s="92">
        <v>238</v>
      </c>
      <c r="L268" s="93" t="s">
        <v>12</v>
      </c>
      <c r="M268" s="81" t="s">
        <v>166</v>
      </c>
      <c r="N268" s="81" t="s">
        <v>27</v>
      </c>
      <c r="O268" s="81" t="s">
        <v>166</v>
      </c>
      <c r="P268" s="85" t="s">
        <v>76</v>
      </c>
      <c r="Q268" s="85" t="s">
        <v>77</v>
      </c>
      <c r="R268" s="94" t="s">
        <v>78</v>
      </c>
      <c r="S268" s="83" t="s">
        <v>1129</v>
      </c>
      <c r="T268" s="86">
        <v>41444</v>
      </c>
    </row>
    <row r="269" spans="1:20" s="56" customFormat="1" ht="57" x14ac:dyDescent="0.25">
      <c r="A269" s="79">
        <v>2013520000326</v>
      </c>
      <c r="B269" s="80" t="s">
        <v>490</v>
      </c>
      <c r="C269" s="81" t="s">
        <v>11</v>
      </c>
      <c r="D269" s="96">
        <v>89951318</v>
      </c>
      <c r="E269" s="96">
        <v>60000000</v>
      </c>
      <c r="F269" s="96"/>
      <c r="G269" s="96">
        <v>79951318</v>
      </c>
      <c r="H269" s="96">
        <v>10000000</v>
      </c>
      <c r="I269" s="96">
        <f t="shared" si="6"/>
        <v>89951318</v>
      </c>
      <c r="J269" s="91">
        <f t="shared" si="7"/>
        <v>179902636</v>
      </c>
      <c r="K269" s="92">
        <v>180</v>
      </c>
      <c r="L269" s="93" t="s">
        <v>12</v>
      </c>
      <c r="M269" s="81" t="s">
        <v>15</v>
      </c>
      <c r="N269" s="81" t="s">
        <v>27</v>
      </c>
      <c r="O269" s="81" t="s">
        <v>15</v>
      </c>
      <c r="P269" s="85" t="s">
        <v>76</v>
      </c>
      <c r="Q269" s="85" t="s">
        <v>77</v>
      </c>
      <c r="R269" s="94" t="s">
        <v>178</v>
      </c>
      <c r="S269" s="83" t="s">
        <v>1128</v>
      </c>
      <c r="T269" s="86">
        <v>41445</v>
      </c>
    </row>
    <row r="270" spans="1:20" s="56" customFormat="1" ht="71.25" x14ac:dyDescent="0.25">
      <c r="A270" s="79">
        <v>2013520000327</v>
      </c>
      <c r="B270" s="97" t="s">
        <v>491</v>
      </c>
      <c r="C270" s="81" t="s">
        <v>72</v>
      </c>
      <c r="D270" s="96">
        <v>350000000</v>
      </c>
      <c r="E270" s="96">
        <v>200000000</v>
      </c>
      <c r="F270" s="96">
        <v>150000000</v>
      </c>
      <c r="G270" s="91">
        <v>0</v>
      </c>
      <c r="H270" s="91">
        <v>0</v>
      </c>
      <c r="I270" s="91">
        <f t="shared" si="6"/>
        <v>0</v>
      </c>
      <c r="J270" s="91">
        <f t="shared" si="7"/>
        <v>350000000</v>
      </c>
      <c r="K270" s="98">
        <v>17647</v>
      </c>
      <c r="L270" s="93" t="s">
        <v>22</v>
      </c>
      <c r="M270" s="81" t="s">
        <v>492</v>
      </c>
      <c r="N270" s="81" t="s">
        <v>23</v>
      </c>
      <c r="O270" s="81" t="s">
        <v>492</v>
      </c>
      <c r="P270" s="85" t="s">
        <v>76</v>
      </c>
      <c r="Q270" s="85" t="s">
        <v>135</v>
      </c>
      <c r="R270" s="94" t="s">
        <v>136</v>
      </c>
      <c r="S270" s="83" t="s">
        <v>1129</v>
      </c>
      <c r="T270" s="86">
        <v>41495</v>
      </c>
    </row>
    <row r="271" spans="1:20" s="56" customFormat="1" ht="71.25" x14ac:dyDescent="0.25">
      <c r="A271" s="79">
        <v>2013520000328</v>
      </c>
      <c r="B271" s="80" t="s">
        <v>493</v>
      </c>
      <c r="C271" s="81" t="s">
        <v>61</v>
      </c>
      <c r="D271" s="99">
        <v>100000000</v>
      </c>
      <c r="E271" s="83"/>
      <c r="F271" s="83"/>
      <c r="G271" s="96">
        <v>95000000</v>
      </c>
      <c r="H271" s="96">
        <v>5000000</v>
      </c>
      <c r="I271" s="91">
        <f t="shared" si="6"/>
        <v>100000000</v>
      </c>
      <c r="J271" s="91">
        <f t="shared" si="7"/>
        <v>200000000</v>
      </c>
      <c r="K271" s="98">
        <v>109047</v>
      </c>
      <c r="L271" s="93" t="s">
        <v>22</v>
      </c>
      <c r="M271" s="81" t="s">
        <v>494</v>
      </c>
      <c r="N271" s="81" t="s">
        <v>23</v>
      </c>
      <c r="O271" s="81" t="s">
        <v>494</v>
      </c>
      <c r="P271" s="85" t="s">
        <v>76</v>
      </c>
      <c r="Q271" s="85" t="s">
        <v>135</v>
      </c>
      <c r="R271" s="94" t="s">
        <v>136</v>
      </c>
      <c r="S271" s="83" t="s">
        <v>1128</v>
      </c>
      <c r="T271" s="86">
        <v>41465</v>
      </c>
    </row>
    <row r="272" spans="1:20" s="56" customFormat="1" ht="99.75" x14ac:dyDescent="0.25">
      <c r="A272" s="79">
        <v>2013520000329</v>
      </c>
      <c r="B272" s="80" t="s">
        <v>495</v>
      </c>
      <c r="C272" s="81" t="s">
        <v>496</v>
      </c>
      <c r="D272" s="99">
        <v>46508154</v>
      </c>
      <c r="E272" s="99">
        <v>46508154</v>
      </c>
      <c r="F272" s="83"/>
      <c r="G272" s="91">
        <v>0</v>
      </c>
      <c r="H272" s="91">
        <v>0</v>
      </c>
      <c r="I272" s="91">
        <f t="shared" si="6"/>
        <v>0</v>
      </c>
      <c r="J272" s="91">
        <f t="shared" si="7"/>
        <v>46508154</v>
      </c>
      <c r="K272" s="92">
        <v>315</v>
      </c>
      <c r="L272" s="93" t="s">
        <v>204</v>
      </c>
      <c r="M272" s="81" t="s">
        <v>480</v>
      </c>
      <c r="N272" s="81" t="s">
        <v>14</v>
      </c>
      <c r="O272" s="81" t="s">
        <v>480</v>
      </c>
      <c r="P272" s="100" t="s">
        <v>174</v>
      </c>
      <c r="Q272" s="100" t="s">
        <v>206</v>
      </c>
      <c r="R272" s="101" t="s">
        <v>207</v>
      </c>
      <c r="S272" s="83" t="s">
        <v>1129</v>
      </c>
      <c r="T272" s="86">
        <v>41466</v>
      </c>
    </row>
    <row r="273" spans="1:20" s="56" customFormat="1" ht="43.5" customHeight="1" x14ac:dyDescent="0.25">
      <c r="A273" s="148">
        <v>2013520000330</v>
      </c>
      <c r="B273" s="80" t="s">
        <v>1237</v>
      </c>
      <c r="C273" s="81"/>
      <c r="D273" s="99"/>
      <c r="E273" s="99"/>
      <c r="F273" s="83"/>
      <c r="G273" s="91"/>
      <c r="H273" s="91"/>
      <c r="I273" s="91"/>
      <c r="J273" s="91"/>
      <c r="K273" s="92"/>
      <c r="L273" s="93"/>
      <c r="M273" s="81"/>
      <c r="N273" s="81"/>
      <c r="O273" s="81"/>
      <c r="P273" s="100"/>
      <c r="Q273" s="100"/>
      <c r="R273" s="101"/>
      <c r="S273" s="83" t="s">
        <v>1130</v>
      </c>
      <c r="T273" s="86"/>
    </row>
    <row r="274" spans="1:20" s="56" customFormat="1" ht="57" x14ac:dyDescent="0.25">
      <c r="A274" s="79">
        <v>2013520000331</v>
      </c>
      <c r="B274" s="80" t="s">
        <v>497</v>
      </c>
      <c r="C274" s="81" t="s">
        <v>315</v>
      </c>
      <c r="D274" s="99">
        <v>275999846</v>
      </c>
      <c r="E274" s="99">
        <v>165999846</v>
      </c>
      <c r="F274" s="82">
        <v>110000000</v>
      </c>
      <c r="G274" s="84">
        <v>0</v>
      </c>
      <c r="H274" s="91">
        <v>0</v>
      </c>
      <c r="I274" s="91">
        <f t="shared" si="6"/>
        <v>0</v>
      </c>
      <c r="J274" s="91">
        <f t="shared" si="7"/>
        <v>275999846</v>
      </c>
      <c r="K274" s="92">
        <v>659</v>
      </c>
      <c r="L274" s="93" t="s">
        <v>12</v>
      </c>
      <c r="M274" s="81" t="s">
        <v>498</v>
      </c>
      <c r="N274" s="81" t="s">
        <v>27</v>
      </c>
      <c r="O274" s="81" t="s">
        <v>498</v>
      </c>
      <c r="P274" s="85" t="s">
        <v>76</v>
      </c>
      <c r="Q274" s="85" t="s">
        <v>77</v>
      </c>
      <c r="R274" s="94" t="s">
        <v>164</v>
      </c>
      <c r="S274" s="83" t="s">
        <v>1129</v>
      </c>
      <c r="T274" s="86">
        <v>41449</v>
      </c>
    </row>
    <row r="275" spans="1:20" s="56" customFormat="1" ht="42.75" x14ac:dyDescent="0.25">
      <c r="A275" s="79">
        <v>2013520000332</v>
      </c>
      <c r="B275" s="80" t="s">
        <v>499</v>
      </c>
      <c r="C275" s="81" t="s">
        <v>149</v>
      </c>
      <c r="D275" s="99">
        <v>52154010</v>
      </c>
      <c r="E275" s="99">
        <v>66388972</v>
      </c>
      <c r="F275" s="82"/>
      <c r="G275" s="82">
        <v>52154010</v>
      </c>
      <c r="H275" s="99">
        <f>47154010+5000000</f>
        <v>52154010</v>
      </c>
      <c r="I275" s="99">
        <f t="shared" si="6"/>
        <v>104308020</v>
      </c>
      <c r="J275" s="91">
        <f t="shared" si="7"/>
        <v>156462030</v>
      </c>
      <c r="K275" s="98">
        <v>41380</v>
      </c>
      <c r="L275" s="93" t="s">
        <v>12</v>
      </c>
      <c r="M275" s="81" t="s">
        <v>166</v>
      </c>
      <c r="N275" s="81" t="s">
        <v>34</v>
      </c>
      <c r="O275" s="81" t="s">
        <v>166</v>
      </c>
      <c r="P275" s="85" t="s">
        <v>145</v>
      </c>
      <c r="Q275" s="85" t="s">
        <v>278</v>
      </c>
      <c r="R275" s="94" t="s">
        <v>279</v>
      </c>
      <c r="S275" s="83" t="s">
        <v>1128</v>
      </c>
      <c r="T275" s="86">
        <v>41491</v>
      </c>
    </row>
    <row r="276" spans="1:20" s="56" customFormat="1" ht="42.75" x14ac:dyDescent="0.25">
      <c r="A276" s="79">
        <v>2013520000333</v>
      </c>
      <c r="B276" s="80" t="s">
        <v>500</v>
      </c>
      <c r="C276" s="81" t="s">
        <v>227</v>
      </c>
      <c r="D276" s="99">
        <v>310593497</v>
      </c>
      <c r="E276" s="99">
        <v>288790382</v>
      </c>
      <c r="F276" s="82">
        <v>63316713</v>
      </c>
      <c r="G276" s="84">
        <v>0</v>
      </c>
      <c r="H276" s="91">
        <v>0</v>
      </c>
      <c r="I276" s="91">
        <f t="shared" si="6"/>
        <v>0</v>
      </c>
      <c r="J276" s="91">
        <f t="shared" si="7"/>
        <v>310593497</v>
      </c>
      <c r="K276" s="92">
        <v>883</v>
      </c>
      <c r="L276" s="93" t="s">
        <v>12</v>
      </c>
      <c r="M276" s="81" t="s">
        <v>239</v>
      </c>
      <c r="N276" s="81" t="s">
        <v>27</v>
      </c>
      <c r="O276" s="81" t="s">
        <v>239</v>
      </c>
      <c r="P276" s="85" t="s">
        <v>167</v>
      </c>
      <c r="Q276" s="85" t="s">
        <v>448</v>
      </c>
      <c r="R276" s="94" t="s">
        <v>501</v>
      </c>
      <c r="S276" s="83" t="s">
        <v>1129</v>
      </c>
      <c r="T276" s="86">
        <v>41449</v>
      </c>
    </row>
    <row r="277" spans="1:20" s="56" customFormat="1" ht="51.75" customHeight="1" x14ac:dyDescent="0.25">
      <c r="A277" s="148">
        <v>2013520000334</v>
      </c>
      <c r="B277" s="80" t="s">
        <v>1238</v>
      </c>
      <c r="C277" s="81"/>
      <c r="D277" s="99"/>
      <c r="E277" s="99"/>
      <c r="F277" s="82"/>
      <c r="G277" s="84"/>
      <c r="H277" s="91"/>
      <c r="I277" s="91"/>
      <c r="J277" s="91"/>
      <c r="K277" s="92"/>
      <c r="L277" s="93"/>
      <c r="M277" s="81"/>
      <c r="N277" s="81"/>
      <c r="O277" s="81"/>
      <c r="P277" s="85"/>
      <c r="Q277" s="85"/>
      <c r="R277" s="94"/>
      <c r="S277" s="83" t="s">
        <v>1182</v>
      </c>
      <c r="T277" s="86"/>
    </row>
    <row r="278" spans="1:20" s="56" customFormat="1" ht="70.5" customHeight="1" x14ac:dyDescent="0.25">
      <c r="A278" s="148">
        <v>2013520000335</v>
      </c>
      <c r="B278" s="80" t="s">
        <v>1239</v>
      </c>
      <c r="C278" s="81"/>
      <c r="D278" s="99"/>
      <c r="E278" s="99"/>
      <c r="F278" s="82"/>
      <c r="G278" s="84"/>
      <c r="H278" s="91"/>
      <c r="I278" s="91"/>
      <c r="J278" s="91"/>
      <c r="K278" s="92"/>
      <c r="L278" s="93"/>
      <c r="M278" s="81"/>
      <c r="N278" s="81"/>
      <c r="O278" s="81"/>
      <c r="P278" s="85"/>
      <c r="Q278" s="85"/>
      <c r="R278" s="94"/>
      <c r="S278" s="83" t="s">
        <v>1182</v>
      </c>
      <c r="T278" s="86"/>
    </row>
    <row r="279" spans="1:20" s="56" customFormat="1" ht="71.25" x14ac:dyDescent="0.25">
      <c r="A279" s="79">
        <v>2013520000336</v>
      </c>
      <c r="B279" s="80" t="s">
        <v>502</v>
      </c>
      <c r="C279" s="81" t="s">
        <v>56</v>
      </c>
      <c r="D279" s="99">
        <v>213000000</v>
      </c>
      <c r="E279" s="99">
        <v>100000000</v>
      </c>
      <c r="F279" s="82">
        <f>30000000+83000000</f>
        <v>113000000</v>
      </c>
      <c r="G279" s="84">
        <v>0</v>
      </c>
      <c r="H279" s="91">
        <v>0</v>
      </c>
      <c r="I279" s="91">
        <f t="shared" si="6"/>
        <v>0</v>
      </c>
      <c r="J279" s="91">
        <f t="shared" si="7"/>
        <v>213000000</v>
      </c>
      <c r="K279" s="98">
        <v>18145</v>
      </c>
      <c r="L279" s="93" t="s">
        <v>22</v>
      </c>
      <c r="M279" s="81" t="s">
        <v>503</v>
      </c>
      <c r="N279" s="81" t="s">
        <v>23</v>
      </c>
      <c r="O279" s="81" t="s">
        <v>503</v>
      </c>
      <c r="P279" s="85" t="s">
        <v>76</v>
      </c>
      <c r="Q279" s="85" t="s">
        <v>135</v>
      </c>
      <c r="R279" s="94" t="s">
        <v>136</v>
      </c>
      <c r="S279" s="83" t="s">
        <v>1129</v>
      </c>
      <c r="T279" s="86">
        <v>41488</v>
      </c>
    </row>
    <row r="280" spans="1:20" s="56" customFormat="1" ht="54.75" customHeight="1" x14ac:dyDescent="0.25">
      <c r="A280" s="148">
        <v>2013520000337</v>
      </c>
      <c r="B280" s="80" t="s">
        <v>1240</v>
      </c>
      <c r="C280" s="81"/>
      <c r="D280" s="99"/>
      <c r="E280" s="99"/>
      <c r="F280" s="82"/>
      <c r="G280" s="84"/>
      <c r="H280" s="91"/>
      <c r="I280" s="91"/>
      <c r="J280" s="91"/>
      <c r="K280" s="98"/>
      <c r="L280" s="93"/>
      <c r="M280" s="81"/>
      <c r="N280" s="81"/>
      <c r="O280" s="81"/>
      <c r="P280" s="85"/>
      <c r="Q280" s="85"/>
      <c r="R280" s="94"/>
      <c r="S280" s="83" t="s">
        <v>1182</v>
      </c>
      <c r="T280" s="86"/>
    </row>
    <row r="281" spans="1:20" s="56" customFormat="1" ht="42.75" x14ac:dyDescent="0.25">
      <c r="A281" s="148">
        <v>2013520000338</v>
      </c>
      <c r="B281" s="80" t="s">
        <v>1241</v>
      </c>
      <c r="C281" s="81"/>
      <c r="D281" s="99"/>
      <c r="E281" s="99"/>
      <c r="F281" s="82"/>
      <c r="G281" s="84"/>
      <c r="H281" s="91"/>
      <c r="I281" s="91"/>
      <c r="J281" s="91"/>
      <c r="K281" s="98"/>
      <c r="L281" s="93"/>
      <c r="M281" s="81"/>
      <c r="N281" s="81"/>
      <c r="O281" s="81"/>
      <c r="P281" s="85"/>
      <c r="Q281" s="85"/>
      <c r="R281" s="94"/>
      <c r="S281" s="83" t="s">
        <v>1182</v>
      </c>
      <c r="T281" s="86"/>
    </row>
    <row r="282" spans="1:20" s="56" customFormat="1" ht="71.25" x14ac:dyDescent="0.25">
      <c r="A282" s="79">
        <v>2013520000339</v>
      </c>
      <c r="B282" s="80" t="s">
        <v>504</v>
      </c>
      <c r="C282" s="81" t="s">
        <v>31</v>
      </c>
      <c r="D282" s="82">
        <v>155394595</v>
      </c>
      <c r="E282" s="82">
        <v>139394595</v>
      </c>
      <c r="F282" s="82">
        <v>16000000</v>
      </c>
      <c r="G282" s="84">
        <v>0</v>
      </c>
      <c r="H282" s="91">
        <v>0</v>
      </c>
      <c r="I282" s="91">
        <f t="shared" si="6"/>
        <v>0</v>
      </c>
      <c r="J282" s="91">
        <f t="shared" si="7"/>
        <v>155394595</v>
      </c>
      <c r="K282" s="98">
        <v>36214</v>
      </c>
      <c r="L282" s="93" t="s">
        <v>22</v>
      </c>
      <c r="M282" s="81" t="s">
        <v>139</v>
      </c>
      <c r="N282" s="81" t="s">
        <v>23</v>
      </c>
      <c r="O282" s="81" t="s">
        <v>139</v>
      </c>
      <c r="P282" s="85" t="s">
        <v>76</v>
      </c>
      <c r="Q282" s="85" t="s">
        <v>135</v>
      </c>
      <c r="R282" s="94" t="s">
        <v>136</v>
      </c>
      <c r="S282" s="83" t="s">
        <v>1129</v>
      </c>
      <c r="T282" s="86">
        <v>41467</v>
      </c>
    </row>
    <row r="283" spans="1:20" s="56" customFormat="1" ht="71.25" x14ac:dyDescent="0.25">
      <c r="A283" s="79">
        <v>2013520000340</v>
      </c>
      <c r="B283" s="80" t="s">
        <v>505</v>
      </c>
      <c r="C283" s="81" t="s">
        <v>73</v>
      </c>
      <c r="D283" s="82">
        <v>134000000</v>
      </c>
      <c r="E283" s="82">
        <v>40000000</v>
      </c>
      <c r="F283" s="82">
        <v>24000000</v>
      </c>
      <c r="G283" s="84">
        <v>0</v>
      </c>
      <c r="H283" s="91">
        <v>0</v>
      </c>
      <c r="I283" s="91">
        <f t="shared" si="6"/>
        <v>0</v>
      </c>
      <c r="J283" s="91">
        <f t="shared" si="7"/>
        <v>134000000</v>
      </c>
      <c r="K283" s="98">
        <v>18738</v>
      </c>
      <c r="L283" s="93" t="s">
        <v>22</v>
      </c>
      <c r="M283" s="81" t="s">
        <v>506</v>
      </c>
      <c r="N283" s="81" t="s">
        <v>23</v>
      </c>
      <c r="O283" s="81" t="s">
        <v>506</v>
      </c>
      <c r="P283" s="85" t="s">
        <v>76</v>
      </c>
      <c r="Q283" s="85" t="s">
        <v>135</v>
      </c>
      <c r="R283" s="94" t="s">
        <v>136</v>
      </c>
      <c r="S283" s="83" t="s">
        <v>1129</v>
      </c>
      <c r="T283" s="86">
        <v>41520</v>
      </c>
    </row>
    <row r="284" spans="1:20" s="56" customFormat="1" ht="71.25" customHeight="1" x14ac:dyDescent="0.25">
      <c r="A284" s="79">
        <v>2013520000341</v>
      </c>
      <c r="B284" s="80" t="s">
        <v>507</v>
      </c>
      <c r="C284" s="81" t="s">
        <v>61</v>
      </c>
      <c r="D284" s="82">
        <v>205000008</v>
      </c>
      <c r="E284" s="82">
        <v>180000000</v>
      </c>
      <c r="F284" s="82">
        <v>25000000</v>
      </c>
      <c r="G284" s="84">
        <v>0</v>
      </c>
      <c r="H284" s="91">
        <v>0</v>
      </c>
      <c r="I284" s="91">
        <f t="shared" si="6"/>
        <v>0</v>
      </c>
      <c r="J284" s="91">
        <f t="shared" si="7"/>
        <v>205000008</v>
      </c>
      <c r="K284" s="92">
        <v>186</v>
      </c>
      <c r="L284" s="93" t="s">
        <v>204</v>
      </c>
      <c r="M284" s="81" t="s">
        <v>508</v>
      </c>
      <c r="N284" s="81" t="s">
        <v>29</v>
      </c>
      <c r="O284" s="81" t="s">
        <v>508</v>
      </c>
      <c r="P284" s="85" t="s">
        <v>311</v>
      </c>
      <c r="Q284" s="85" t="s">
        <v>312</v>
      </c>
      <c r="R284" s="94" t="s">
        <v>313</v>
      </c>
      <c r="S284" s="83" t="s">
        <v>1129</v>
      </c>
      <c r="T284" s="86">
        <v>41336</v>
      </c>
    </row>
    <row r="285" spans="1:20" s="56" customFormat="1" ht="42.75" x14ac:dyDescent="0.25">
      <c r="A285" s="79">
        <v>2013520000342</v>
      </c>
      <c r="B285" s="102" t="s">
        <v>509</v>
      </c>
      <c r="C285" s="81" t="s">
        <v>13</v>
      </c>
      <c r="D285" s="82">
        <v>432549400</v>
      </c>
      <c r="E285" s="82">
        <v>50000000</v>
      </c>
      <c r="F285" s="82">
        <f>60000000+322549400</f>
        <v>382549400</v>
      </c>
      <c r="G285" s="84">
        <v>0</v>
      </c>
      <c r="H285" s="91">
        <v>0</v>
      </c>
      <c r="I285" s="91">
        <f t="shared" si="6"/>
        <v>0</v>
      </c>
      <c r="J285" s="91">
        <f t="shared" si="7"/>
        <v>432549400</v>
      </c>
      <c r="K285" s="98">
        <v>1701840</v>
      </c>
      <c r="L285" s="93" t="s">
        <v>49</v>
      </c>
      <c r="M285" s="81" t="s">
        <v>510</v>
      </c>
      <c r="N285" s="81" t="s">
        <v>29</v>
      </c>
      <c r="O285" s="81" t="s">
        <v>511</v>
      </c>
      <c r="P285" s="85" t="s">
        <v>145</v>
      </c>
      <c r="Q285" s="85" t="s">
        <v>278</v>
      </c>
      <c r="R285" s="94" t="s">
        <v>413</v>
      </c>
      <c r="S285" s="83" t="s">
        <v>1129</v>
      </c>
      <c r="T285" s="86">
        <v>41458</v>
      </c>
    </row>
    <row r="286" spans="1:20" s="56" customFormat="1" ht="51" customHeight="1" x14ac:dyDescent="0.25">
      <c r="A286" s="148">
        <v>2013520000343</v>
      </c>
      <c r="B286" s="102" t="s">
        <v>1242</v>
      </c>
      <c r="C286" s="81"/>
      <c r="D286" s="99"/>
      <c r="E286" s="82"/>
      <c r="F286" s="82"/>
      <c r="G286" s="84"/>
      <c r="H286" s="91"/>
      <c r="I286" s="91"/>
      <c r="J286" s="91"/>
      <c r="K286" s="98"/>
      <c r="L286" s="93"/>
      <c r="M286" s="81"/>
      <c r="N286" s="81"/>
      <c r="O286" s="81"/>
      <c r="P286" s="85"/>
      <c r="Q286" s="85"/>
      <c r="R286" s="94"/>
      <c r="S286" s="83" t="s">
        <v>1182</v>
      </c>
      <c r="T286" s="86"/>
    </row>
    <row r="287" spans="1:20" s="56" customFormat="1" ht="71.25" x14ac:dyDescent="0.25">
      <c r="A287" s="79">
        <v>2013520000344</v>
      </c>
      <c r="B287" s="102" t="s">
        <v>512</v>
      </c>
      <c r="C287" s="81" t="s">
        <v>13</v>
      </c>
      <c r="D287" s="99">
        <v>3700000000</v>
      </c>
      <c r="E287" s="83"/>
      <c r="F287" s="103"/>
      <c r="G287" s="82">
        <v>680000000</v>
      </c>
      <c r="H287" s="91">
        <f>2500000000+520000000</f>
        <v>3020000000</v>
      </c>
      <c r="I287" s="91">
        <f t="shared" si="6"/>
        <v>3700000000</v>
      </c>
      <c r="J287" s="91">
        <f t="shared" si="7"/>
        <v>7400000000</v>
      </c>
      <c r="K287" s="98">
        <v>40000</v>
      </c>
      <c r="L287" s="93" t="s">
        <v>40</v>
      </c>
      <c r="M287" s="81" t="s">
        <v>13</v>
      </c>
      <c r="N287" s="81" t="s">
        <v>42</v>
      </c>
      <c r="O287" s="81" t="s">
        <v>13</v>
      </c>
      <c r="P287" s="85" t="s">
        <v>145</v>
      </c>
      <c r="Q287" s="85" t="s">
        <v>146</v>
      </c>
      <c r="R287" s="94" t="s">
        <v>147</v>
      </c>
      <c r="S287" s="83" t="s">
        <v>1128</v>
      </c>
      <c r="T287" s="86">
        <v>41463</v>
      </c>
    </row>
    <row r="288" spans="1:20" s="56" customFormat="1" ht="57" x14ac:dyDescent="0.25">
      <c r="A288" s="79">
        <v>2013520000345</v>
      </c>
      <c r="B288" s="80" t="s">
        <v>513</v>
      </c>
      <c r="C288" s="81" t="s">
        <v>73</v>
      </c>
      <c r="D288" s="99">
        <v>49999980</v>
      </c>
      <c r="E288" s="99">
        <v>49999980</v>
      </c>
      <c r="F288" s="103"/>
      <c r="G288" s="91">
        <v>0</v>
      </c>
      <c r="H288" s="91">
        <v>0</v>
      </c>
      <c r="I288" s="91">
        <f t="shared" si="6"/>
        <v>0</v>
      </c>
      <c r="J288" s="91">
        <f t="shared" si="7"/>
        <v>49999980</v>
      </c>
      <c r="K288" s="92">
        <v>60</v>
      </c>
      <c r="L288" s="93" t="s">
        <v>12</v>
      </c>
      <c r="M288" s="81" t="s">
        <v>13</v>
      </c>
      <c r="N288" s="81" t="s">
        <v>29</v>
      </c>
      <c r="O288" s="81" t="s">
        <v>13</v>
      </c>
      <c r="P288" s="85" t="s">
        <v>145</v>
      </c>
      <c r="Q288" s="85" t="s">
        <v>146</v>
      </c>
      <c r="R288" s="94" t="s">
        <v>282</v>
      </c>
      <c r="S288" s="83" t="s">
        <v>1129</v>
      </c>
      <c r="T288" s="86">
        <v>41463</v>
      </c>
    </row>
    <row r="289" spans="1:283" s="56" customFormat="1" ht="42.75" x14ac:dyDescent="0.25">
      <c r="A289" s="79">
        <v>2013520000346</v>
      </c>
      <c r="B289" s="80" t="s">
        <v>514</v>
      </c>
      <c r="C289" s="81" t="s">
        <v>16</v>
      </c>
      <c r="D289" s="99">
        <v>12000000</v>
      </c>
      <c r="E289" s="99">
        <v>12000000</v>
      </c>
      <c r="F289" s="83"/>
      <c r="G289" s="91">
        <v>0</v>
      </c>
      <c r="H289" s="91">
        <v>0</v>
      </c>
      <c r="I289" s="91">
        <f t="shared" si="6"/>
        <v>0</v>
      </c>
      <c r="J289" s="91">
        <f t="shared" si="7"/>
        <v>12000000</v>
      </c>
      <c r="K289" s="92">
        <v>100</v>
      </c>
      <c r="L289" s="93" t="s">
        <v>12</v>
      </c>
      <c r="M289" s="81" t="s">
        <v>13</v>
      </c>
      <c r="N289" s="81" t="s">
        <v>29</v>
      </c>
      <c r="O289" s="81" t="s">
        <v>13</v>
      </c>
      <c r="P289" s="85" t="s">
        <v>145</v>
      </c>
      <c r="Q289" s="85" t="s">
        <v>146</v>
      </c>
      <c r="R289" s="94" t="s">
        <v>201</v>
      </c>
      <c r="S289" s="83" t="s">
        <v>1129</v>
      </c>
      <c r="T289" s="86">
        <v>41464</v>
      </c>
    </row>
    <row r="290" spans="1:283" s="56" customFormat="1" ht="57" x14ac:dyDescent="0.25">
      <c r="A290" s="79">
        <v>2013520000347</v>
      </c>
      <c r="B290" s="80" t="s">
        <v>515</v>
      </c>
      <c r="C290" s="81" t="s">
        <v>72</v>
      </c>
      <c r="D290" s="99">
        <v>15000000</v>
      </c>
      <c r="E290" s="99">
        <v>15000000</v>
      </c>
      <c r="F290" s="83"/>
      <c r="G290" s="91">
        <v>0</v>
      </c>
      <c r="H290" s="91">
        <v>0</v>
      </c>
      <c r="I290" s="91">
        <f t="shared" si="6"/>
        <v>0</v>
      </c>
      <c r="J290" s="91">
        <f t="shared" si="7"/>
        <v>15000000</v>
      </c>
      <c r="K290" s="92">
        <v>80</v>
      </c>
      <c r="L290" s="93" t="s">
        <v>12</v>
      </c>
      <c r="M290" s="81" t="s">
        <v>13</v>
      </c>
      <c r="N290" s="81" t="s">
        <v>29</v>
      </c>
      <c r="O290" s="81" t="s">
        <v>13</v>
      </c>
      <c r="P290" s="85" t="s">
        <v>145</v>
      </c>
      <c r="Q290" s="85" t="s">
        <v>146</v>
      </c>
      <c r="R290" s="94" t="s">
        <v>282</v>
      </c>
      <c r="S290" s="83" t="s">
        <v>1129</v>
      </c>
      <c r="T290" s="86">
        <v>41464</v>
      </c>
    </row>
    <row r="291" spans="1:283" s="56" customFormat="1" ht="43.5" customHeight="1" x14ac:dyDescent="0.25">
      <c r="A291" s="148">
        <v>2013520000348</v>
      </c>
      <c r="B291" s="80" t="s">
        <v>1243</v>
      </c>
      <c r="C291" s="81"/>
      <c r="D291" s="99"/>
      <c r="E291" s="99"/>
      <c r="F291" s="83"/>
      <c r="G291" s="91"/>
      <c r="H291" s="91"/>
      <c r="I291" s="91"/>
      <c r="J291" s="91"/>
      <c r="K291" s="92"/>
      <c r="L291" s="93"/>
      <c r="M291" s="81"/>
      <c r="N291" s="81"/>
      <c r="O291" s="81"/>
      <c r="P291" s="85"/>
      <c r="Q291" s="85"/>
      <c r="R291" s="94"/>
      <c r="S291" s="83" t="s">
        <v>1182</v>
      </c>
      <c r="T291" s="86"/>
    </row>
    <row r="292" spans="1:283" s="56" customFormat="1" ht="71.25" x14ac:dyDescent="0.25">
      <c r="A292" s="79">
        <v>2013520000349</v>
      </c>
      <c r="B292" s="102" t="s">
        <v>516</v>
      </c>
      <c r="C292" s="81" t="s">
        <v>315</v>
      </c>
      <c r="D292" s="82">
        <v>62564240</v>
      </c>
      <c r="E292" s="104">
        <v>56307816</v>
      </c>
      <c r="F292" s="104">
        <v>6256424</v>
      </c>
      <c r="G292" s="91">
        <v>0</v>
      </c>
      <c r="H292" s="91">
        <v>0</v>
      </c>
      <c r="I292" s="91">
        <f t="shared" si="6"/>
        <v>0</v>
      </c>
      <c r="J292" s="91">
        <f t="shared" si="7"/>
        <v>62564240</v>
      </c>
      <c r="K292" s="98">
        <v>1750</v>
      </c>
      <c r="L292" s="93" t="s">
        <v>12</v>
      </c>
      <c r="M292" s="81" t="s">
        <v>316</v>
      </c>
      <c r="N292" s="81" t="s">
        <v>104</v>
      </c>
      <c r="O292" s="81" t="s">
        <v>316</v>
      </c>
      <c r="P292" s="85" t="s">
        <v>76</v>
      </c>
      <c r="Q292" s="85" t="s">
        <v>135</v>
      </c>
      <c r="R292" s="94" t="s">
        <v>136</v>
      </c>
      <c r="S292" s="83" t="s">
        <v>1129</v>
      </c>
      <c r="T292" s="86">
        <v>41465</v>
      </c>
    </row>
    <row r="293" spans="1:283" s="56" customFormat="1" ht="42.75" x14ac:dyDescent="0.25">
      <c r="A293" s="79">
        <v>2013520000350</v>
      </c>
      <c r="B293" s="102" t="s">
        <v>517</v>
      </c>
      <c r="C293" s="81" t="s">
        <v>61</v>
      </c>
      <c r="D293" s="82">
        <v>160000633</v>
      </c>
      <c r="E293" s="104">
        <v>150000000</v>
      </c>
      <c r="F293" s="104">
        <v>10000633</v>
      </c>
      <c r="G293" s="91">
        <v>0</v>
      </c>
      <c r="H293" s="91">
        <v>0</v>
      </c>
      <c r="I293" s="91">
        <f t="shared" si="6"/>
        <v>0</v>
      </c>
      <c r="J293" s="91">
        <f t="shared" si="7"/>
        <v>160000633</v>
      </c>
      <c r="K293" s="98">
        <v>4359</v>
      </c>
      <c r="L293" s="93" t="s">
        <v>12</v>
      </c>
      <c r="M293" s="81" t="s">
        <v>508</v>
      </c>
      <c r="N293" s="81" t="s">
        <v>62</v>
      </c>
      <c r="O293" s="81" t="s">
        <v>508</v>
      </c>
      <c r="P293" s="85" t="s">
        <v>167</v>
      </c>
      <c r="Q293" s="85" t="s">
        <v>168</v>
      </c>
      <c r="R293" s="94" t="s">
        <v>169</v>
      </c>
      <c r="S293" s="83" t="s">
        <v>1129</v>
      </c>
      <c r="T293" s="86">
        <v>41465</v>
      </c>
    </row>
    <row r="294" spans="1:283" s="56" customFormat="1" ht="99.75" x14ac:dyDescent="0.25">
      <c r="A294" s="79">
        <v>2013520000351</v>
      </c>
      <c r="B294" s="102" t="s">
        <v>518</v>
      </c>
      <c r="C294" s="81" t="s">
        <v>59</v>
      </c>
      <c r="D294" s="82">
        <v>72822876</v>
      </c>
      <c r="E294" s="104">
        <v>60000000</v>
      </c>
      <c r="F294" s="104">
        <f>8000000+4822876</f>
        <v>12822876</v>
      </c>
      <c r="G294" s="91">
        <v>0</v>
      </c>
      <c r="H294" s="91">
        <v>0</v>
      </c>
      <c r="I294" s="91">
        <f t="shared" ref="I294:I365" si="8">+G294+H294</f>
        <v>0</v>
      </c>
      <c r="J294" s="91">
        <f t="shared" ref="J294:J365" si="9">+D294+I294</f>
        <v>72822876</v>
      </c>
      <c r="K294" s="98">
        <v>1500</v>
      </c>
      <c r="L294" s="93" t="s">
        <v>12</v>
      </c>
      <c r="M294" s="81" t="s">
        <v>13</v>
      </c>
      <c r="N294" s="81" t="s">
        <v>14</v>
      </c>
      <c r="O294" s="81" t="s">
        <v>519</v>
      </c>
      <c r="P294" s="85" t="s">
        <v>174</v>
      </c>
      <c r="Q294" s="85" t="s">
        <v>206</v>
      </c>
      <c r="R294" s="94" t="s">
        <v>207</v>
      </c>
      <c r="S294" s="83" t="s">
        <v>1129</v>
      </c>
      <c r="T294" s="86">
        <v>41466</v>
      </c>
    </row>
    <row r="295" spans="1:283" s="56" customFormat="1" ht="99.75" x14ac:dyDescent="0.25">
      <c r="A295" s="79">
        <v>2013520000352</v>
      </c>
      <c r="B295" s="80" t="s">
        <v>520</v>
      </c>
      <c r="C295" s="81" t="s">
        <v>455</v>
      </c>
      <c r="D295" s="82">
        <v>223343937</v>
      </c>
      <c r="E295" s="104">
        <v>200000000</v>
      </c>
      <c r="F295" s="104">
        <v>23343937</v>
      </c>
      <c r="G295" s="91">
        <v>0</v>
      </c>
      <c r="H295" s="91">
        <v>0</v>
      </c>
      <c r="I295" s="91">
        <f t="shared" si="8"/>
        <v>0</v>
      </c>
      <c r="J295" s="91">
        <f t="shared" si="9"/>
        <v>223343937</v>
      </c>
      <c r="K295" s="98">
        <v>1511</v>
      </c>
      <c r="L295" s="93" t="s">
        <v>12</v>
      </c>
      <c r="M295" s="81" t="s">
        <v>456</v>
      </c>
      <c r="N295" s="81" t="s">
        <v>14</v>
      </c>
      <c r="O295" s="81" t="s">
        <v>456</v>
      </c>
      <c r="P295" s="85" t="s">
        <v>174</v>
      </c>
      <c r="Q295" s="85" t="s">
        <v>206</v>
      </c>
      <c r="R295" s="94" t="s">
        <v>207</v>
      </c>
      <c r="S295" s="83" t="s">
        <v>1129</v>
      </c>
      <c r="T295" s="86">
        <v>41466</v>
      </c>
    </row>
    <row r="296" spans="1:283" s="56" customFormat="1" ht="57" x14ac:dyDescent="0.25">
      <c r="A296" s="79">
        <v>2013520000353</v>
      </c>
      <c r="B296" s="97" t="s">
        <v>521</v>
      </c>
      <c r="C296" s="81" t="s">
        <v>13</v>
      </c>
      <c r="D296" s="82">
        <v>30000000</v>
      </c>
      <c r="E296" s="82">
        <v>30000000</v>
      </c>
      <c r="F296" s="104"/>
      <c r="G296" s="91">
        <v>0</v>
      </c>
      <c r="H296" s="91">
        <v>0</v>
      </c>
      <c r="I296" s="91">
        <f t="shared" si="8"/>
        <v>0</v>
      </c>
      <c r="J296" s="91">
        <f t="shared" si="9"/>
        <v>30000000</v>
      </c>
      <c r="K296" s="98">
        <v>1701782</v>
      </c>
      <c r="L296" s="93" t="s">
        <v>66</v>
      </c>
      <c r="M296" s="81" t="s">
        <v>13</v>
      </c>
      <c r="N296" s="81" t="s">
        <v>29</v>
      </c>
      <c r="O296" s="81" t="s">
        <v>13</v>
      </c>
      <c r="P296" s="85" t="s">
        <v>159</v>
      </c>
      <c r="Q296" s="85" t="s">
        <v>522</v>
      </c>
      <c r="R296" s="94" t="s">
        <v>523</v>
      </c>
      <c r="S296" s="83" t="s">
        <v>1129</v>
      </c>
      <c r="T296" s="86">
        <v>41466</v>
      </c>
    </row>
    <row r="297" spans="1:283" s="56" customFormat="1" ht="57" x14ac:dyDescent="0.25">
      <c r="A297" s="79">
        <v>2013520000354</v>
      </c>
      <c r="B297" s="80" t="s">
        <v>524</v>
      </c>
      <c r="C297" s="81" t="s">
        <v>56</v>
      </c>
      <c r="D297" s="82">
        <v>133000000</v>
      </c>
      <c r="E297" s="105">
        <v>70000000</v>
      </c>
      <c r="F297" s="105">
        <f>30000000+33000000</f>
        <v>63000000</v>
      </c>
      <c r="G297" s="91">
        <v>0</v>
      </c>
      <c r="H297" s="91">
        <v>0</v>
      </c>
      <c r="I297" s="91">
        <f t="shared" si="8"/>
        <v>0</v>
      </c>
      <c r="J297" s="91">
        <f t="shared" si="9"/>
        <v>133000000</v>
      </c>
      <c r="K297" s="98">
        <v>18145</v>
      </c>
      <c r="L297" s="93" t="s">
        <v>22</v>
      </c>
      <c r="M297" s="81" t="s">
        <v>503</v>
      </c>
      <c r="N297" s="81" t="s">
        <v>23</v>
      </c>
      <c r="O297" s="81" t="s">
        <v>503</v>
      </c>
      <c r="P297" s="85" t="s">
        <v>76</v>
      </c>
      <c r="Q297" s="85" t="s">
        <v>131</v>
      </c>
      <c r="R297" s="94" t="s">
        <v>469</v>
      </c>
      <c r="S297" s="83" t="s">
        <v>1129</v>
      </c>
      <c r="T297" s="86">
        <v>41481</v>
      </c>
    </row>
    <row r="298" spans="1:283" s="56" customFormat="1" ht="71.25" x14ac:dyDescent="0.25">
      <c r="A298" s="79">
        <v>2013520000355</v>
      </c>
      <c r="B298" s="80" t="s">
        <v>525</v>
      </c>
      <c r="C298" s="81" t="s">
        <v>291</v>
      </c>
      <c r="D298" s="82">
        <v>2610539482</v>
      </c>
      <c r="E298" s="82">
        <v>2354112032</v>
      </c>
      <c r="F298" s="82">
        <f>150000000+106427449</f>
        <v>256427449</v>
      </c>
      <c r="G298" s="91">
        <v>0</v>
      </c>
      <c r="H298" s="91">
        <v>0</v>
      </c>
      <c r="I298" s="91">
        <f t="shared" si="8"/>
        <v>0</v>
      </c>
      <c r="J298" s="91">
        <f t="shared" si="9"/>
        <v>2610539482</v>
      </c>
      <c r="K298" s="98">
        <v>13606</v>
      </c>
      <c r="L298" s="93" t="s">
        <v>22</v>
      </c>
      <c r="M298" s="81" t="s">
        <v>526</v>
      </c>
      <c r="N298" s="81" t="s">
        <v>23</v>
      </c>
      <c r="O298" s="81" t="s">
        <v>527</v>
      </c>
      <c r="P298" s="85" t="s">
        <v>76</v>
      </c>
      <c r="Q298" s="85" t="s">
        <v>135</v>
      </c>
      <c r="R298" s="94" t="s">
        <v>136</v>
      </c>
      <c r="S298" s="83" t="s">
        <v>1129</v>
      </c>
      <c r="T298" s="86">
        <v>41635</v>
      </c>
    </row>
    <row r="299" spans="1:283" s="56" customFormat="1" ht="57" x14ac:dyDescent="0.25">
      <c r="A299" s="79">
        <v>2013520000356</v>
      </c>
      <c r="B299" s="80" t="s">
        <v>528</v>
      </c>
      <c r="C299" s="81" t="s">
        <v>13</v>
      </c>
      <c r="D299" s="82">
        <v>151200000</v>
      </c>
      <c r="E299" s="82">
        <v>151200000</v>
      </c>
      <c r="F299" s="82"/>
      <c r="G299" s="91">
        <v>0</v>
      </c>
      <c r="H299" s="91">
        <v>0</v>
      </c>
      <c r="I299" s="91">
        <f t="shared" si="8"/>
        <v>0</v>
      </c>
      <c r="J299" s="91">
        <f t="shared" si="9"/>
        <v>151200000</v>
      </c>
      <c r="K299" s="98">
        <v>2727</v>
      </c>
      <c r="L299" s="93" t="s">
        <v>51</v>
      </c>
      <c r="M299" s="81" t="s">
        <v>13</v>
      </c>
      <c r="N299" s="81" t="s">
        <v>27</v>
      </c>
      <c r="O299" s="81" t="s">
        <v>13</v>
      </c>
      <c r="P299" s="106" t="s">
        <v>76</v>
      </c>
      <c r="Q299" s="106" t="s">
        <v>77</v>
      </c>
      <c r="R299" s="106" t="s">
        <v>78</v>
      </c>
      <c r="S299" s="83" t="s">
        <v>1130</v>
      </c>
      <c r="T299" s="86">
        <v>41477</v>
      </c>
    </row>
    <row r="300" spans="1:283" s="56" customFormat="1" ht="71.25" x14ac:dyDescent="0.25">
      <c r="A300" s="79">
        <v>2013520000357</v>
      </c>
      <c r="B300" s="80" t="s">
        <v>529</v>
      </c>
      <c r="C300" s="81" t="s">
        <v>315</v>
      </c>
      <c r="D300" s="82">
        <v>132500000</v>
      </c>
      <c r="E300" s="82">
        <v>30000000</v>
      </c>
      <c r="F300" s="82">
        <f>35000000+67500000</f>
        <v>102500000</v>
      </c>
      <c r="G300" s="91">
        <v>0</v>
      </c>
      <c r="H300" s="91">
        <v>0</v>
      </c>
      <c r="I300" s="91">
        <f t="shared" si="8"/>
        <v>0</v>
      </c>
      <c r="J300" s="91">
        <f t="shared" si="9"/>
        <v>132500000</v>
      </c>
      <c r="K300" s="98">
        <v>13932</v>
      </c>
      <c r="L300" s="93" t="s">
        <v>22</v>
      </c>
      <c r="M300" s="81" t="s">
        <v>530</v>
      </c>
      <c r="N300" s="81" t="s">
        <v>39</v>
      </c>
      <c r="O300" s="81" t="s">
        <v>530</v>
      </c>
      <c r="P300" s="85" t="s">
        <v>76</v>
      </c>
      <c r="Q300" s="85" t="s">
        <v>135</v>
      </c>
      <c r="R300" s="94" t="s">
        <v>136</v>
      </c>
      <c r="S300" s="83" t="s">
        <v>1129</v>
      </c>
      <c r="T300" s="86">
        <v>41485</v>
      </c>
    </row>
    <row r="301" spans="1:283" s="56" customFormat="1" ht="71.25" x14ac:dyDescent="0.25">
      <c r="A301" s="79">
        <v>2013520000358</v>
      </c>
      <c r="B301" s="80" t="s">
        <v>531</v>
      </c>
      <c r="C301" s="81" t="s">
        <v>215</v>
      </c>
      <c r="D301" s="99">
        <v>297000000</v>
      </c>
      <c r="E301" s="99">
        <v>297000000</v>
      </c>
      <c r="F301" s="87"/>
      <c r="G301" s="91">
        <v>0</v>
      </c>
      <c r="H301" s="91">
        <v>0</v>
      </c>
      <c r="I301" s="91">
        <f t="shared" si="8"/>
        <v>0</v>
      </c>
      <c r="J301" s="91">
        <f t="shared" si="9"/>
        <v>297000000</v>
      </c>
      <c r="K301" s="98">
        <v>5421</v>
      </c>
      <c r="L301" s="93" t="s">
        <v>22</v>
      </c>
      <c r="M301" s="81" t="s">
        <v>532</v>
      </c>
      <c r="N301" s="81" t="s">
        <v>39</v>
      </c>
      <c r="O301" s="81" t="s">
        <v>532</v>
      </c>
      <c r="P301" s="85" t="s">
        <v>76</v>
      </c>
      <c r="Q301" s="85" t="s">
        <v>135</v>
      </c>
      <c r="R301" s="94" t="s">
        <v>136</v>
      </c>
      <c r="S301" s="83" t="s">
        <v>1130</v>
      </c>
      <c r="T301" s="86">
        <v>41494</v>
      </c>
    </row>
    <row r="302" spans="1:283" s="56" customFormat="1" ht="99.75" x14ac:dyDescent="0.25">
      <c r="A302" s="79">
        <v>2013520000359</v>
      </c>
      <c r="B302" s="80" t="s">
        <v>533</v>
      </c>
      <c r="C302" s="81" t="s">
        <v>203</v>
      </c>
      <c r="D302" s="82">
        <v>264413424</v>
      </c>
      <c r="E302" s="96">
        <v>214413424</v>
      </c>
      <c r="F302" s="107" t="s">
        <v>1132</v>
      </c>
      <c r="G302" s="91">
        <v>0</v>
      </c>
      <c r="H302" s="91">
        <v>0</v>
      </c>
      <c r="I302" s="91">
        <f t="shared" si="8"/>
        <v>0</v>
      </c>
      <c r="J302" s="91">
        <f t="shared" si="9"/>
        <v>264413424</v>
      </c>
      <c r="K302" s="98">
        <v>1000</v>
      </c>
      <c r="L302" s="93" t="s">
        <v>12</v>
      </c>
      <c r="M302" s="81" t="s">
        <v>205</v>
      </c>
      <c r="N302" s="81" t="s">
        <v>14</v>
      </c>
      <c r="O302" s="81" t="s">
        <v>205</v>
      </c>
      <c r="P302" s="85" t="s">
        <v>174</v>
      </c>
      <c r="Q302" s="85" t="s">
        <v>206</v>
      </c>
      <c r="R302" s="94" t="s">
        <v>207</v>
      </c>
      <c r="S302" s="83" t="s">
        <v>1129</v>
      </c>
      <c r="T302" s="86">
        <v>41479</v>
      </c>
    </row>
    <row r="303" spans="1:283" ht="71.25" x14ac:dyDescent="0.25">
      <c r="A303" s="3">
        <v>2013520000360</v>
      </c>
      <c r="B303" s="4" t="s">
        <v>534</v>
      </c>
      <c r="C303" s="5" t="s">
        <v>535</v>
      </c>
      <c r="D303" s="31">
        <v>135246622</v>
      </c>
      <c r="E303" s="60">
        <v>30000000</v>
      </c>
      <c r="F303" s="60">
        <f>20246622+70000000+15000000</f>
        <v>105246622</v>
      </c>
      <c r="G303" s="54">
        <v>0</v>
      </c>
      <c r="H303" s="54">
        <v>0</v>
      </c>
      <c r="I303" s="54">
        <f t="shared" si="8"/>
        <v>0</v>
      </c>
      <c r="J303" s="54">
        <f t="shared" si="9"/>
        <v>135246622</v>
      </c>
      <c r="K303" s="35">
        <v>11591</v>
      </c>
      <c r="L303" s="11" t="s">
        <v>22</v>
      </c>
      <c r="M303" s="5" t="s">
        <v>536</v>
      </c>
      <c r="N303" s="5" t="s">
        <v>23</v>
      </c>
      <c r="O303" s="5" t="s">
        <v>537</v>
      </c>
      <c r="P303" s="10" t="s">
        <v>76</v>
      </c>
      <c r="Q303" s="10" t="s">
        <v>135</v>
      </c>
      <c r="R303" s="45" t="s">
        <v>136</v>
      </c>
      <c r="S303" s="40" t="s">
        <v>1129</v>
      </c>
      <c r="T303" s="61">
        <v>41498</v>
      </c>
    </row>
    <row r="304" spans="1:283" s="1" customFormat="1" ht="69" customHeight="1" x14ac:dyDescent="0.25">
      <c r="A304" s="148">
        <v>2013520000361</v>
      </c>
      <c r="B304" s="4" t="s">
        <v>896</v>
      </c>
      <c r="C304" s="5"/>
      <c r="D304" s="31"/>
      <c r="E304" s="60"/>
      <c r="F304" s="60"/>
      <c r="G304" s="54"/>
      <c r="H304" s="54"/>
      <c r="I304" s="54"/>
      <c r="J304" s="54"/>
      <c r="K304" s="35"/>
      <c r="L304" s="11"/>
      <c r="M304" s="5"/>
      <c r="N304" s="5"/>
      <c r="O304" s="5"/>
      <c r="P304" s="10"/>
      <c r="Q304" s="10"/>
      <c r="R304" s="45"/>
      <c r="S304" s="40" t="s">
        <v>1129</v>
      </c>
      <c r="T304" s="61"/>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c r="AS304" s="56"/>
      <c r="AT304" s="56"/>
      <c r="AU304" s="56"/>
      <c r="AV304" s="56"/>
      <c r="AW304" s="56"/>
      <c r="AX304" s="56"/>
      <c r="AY304" s="56"/>
      <c r="AZ304" s="56"/>
      <c r="BA304" s="56"/>
      <c r="BB304" s="56"/>
      <c r="BC304" s="56"/>
      <c r="BD304" s="56"/>
      <c r="BE304" s="56"/>
      <c r="BF304" s="56"/>
      <c r="BG304" s="56"/>
      <c r="BH304" s="56"/>
      <c r="BI304" s="56"/>
      <c r="BJ304" s="56"/>
      <c r="BK304" s="56"/>
      <c r="BL304" s="56"/>
      <c r="BM304" s="56"/>
      <c r="BN304" s="56"/>
      <c r="BO304" s="56"/>
      <c r="BP304" s="56"/>
      <c r="BQ304" s="56"/>
      <c r="BR304" s="56"/>
      <c r="BS304" s="56"/>
      <c r="BT304" s="56"/>
      <c r="BU304" s="56"/>
      <c r="BV304" s="56"/>
      <c r="BW304" s="56"/>
      <c r="BX304" s="56"/>
      <c r="BY304" s="56"/>
      <c r="BZ304" s="56"/>
      <c r="CA304" s="56"/>
      <c r="CB304" s="56"/>
      <c r="CC304" s="56"/>
      <c r="CD304" s="56"/>
      <c r="CE304" s="56"/>
      <c r="CF304" s="56"/>
      <c r="CG304" s="56"/>
      <c r="CH304" s="56"/>
      <c r="CI304" s="56"/>
      <c r="CJ304" s="56"/>
      <c r="CK304" s="56"/>
      <c r="CL304" s="56"/>
      <c r="CM304" s="56"/>
      <c r="CN304" s="56"/>
      <c r="CO304" s="56"/>
      <c r="CP304" s="56"/>
      <c r="CQ304" s="56"/>
      <c r="CR304" s="56"/>
      <c r="CS304" s="56"/>
      <c r="CT304" s="56"/>
      <c r="CU304" s="56"/>
      <c r="CV304" s="56"/>
      <c r="CW304" s="56"/>
      <c r="CX304" s="56"/>
      <c r="CY304" s="56"/>
      <c r="CZ304" s="56"/>
      <c r="DA304" s="56"/>
      <c r="DB304" s="56"/>
      <c r="DC304" s="56"/>
      <c r="DD304" s="56"/>
      <c r="DE304" s="56"/>
      <c r="DF304" s="56"/>
      <c r="DG304" s="56"/>
      <c r="DH304" s="56"/>
      <c r="DI304" s="56"/>
      <c r="DJ304" s="56"/>
      <c r="DK304" s="56"/>
      <c r="DL304" s="56"/>
      <c r="DM304" s="56"/>
      <c r="DN304" s="56"/>
      <c r="DO304" s="56"/>
      <c r="DP304" s="56"/>
      <c r="DQ304" s="56"/>
      <c r="DR304" s="56"/>
      <c r="DS304" s="56"/>
      <c r="DT304" s="56"/>
      <c r="DU304" s="56"/>
      <c r="DV304" s="56"/>
      <c r="DW304" s="56"/>
      <c r="DX304" s="56"/>
      <c r="DY304" s="56"/>
      <c r="DZ304" s="56"/>
      <c r="EA304" s="56"/>
      <c r="EB304" s="56"/>
      <c r="EC304" s="56"/>
      <c r="ED304" s="56"/>
      <c r="EE304" s="56"/>
      <c r="EF304" s="56"/>
      <c r="EG304" s="56"/>
      <c r="EH304" s="56"/>
      <c r="EI304" s="56"/>
      <c r="EJ304" s="56"/>
      <c r="EK304" s="56"/>
      <c r="EL304" s="56"/>
      <c r="EM304" s="56"/>
      <c r="EN304" s="56"/>
      <c r="EO304" s="56"/>
      <c r="EP304" s="56"/>
      <c r="EQ304" s="56"/>
      <c r="ER304" s="56"/>
      <c r="ES304" s="56"/>
      <c r="ET304" s="56"/>
      <c r="EU304" s="56"/>
      <c r="EV304" s="56"/>
      <c r="EW304" s="56"/>
      <c r="EX304" s="56"/>
      <c r="EY304" s="56"/>
      <c r="EZ304" s="56"/>
      <c r="FA304" s="56"/>
      <c r="FB304" s="56"/>
      <c r="FC304" s="56"/>
      <c r="FD304" s="56"/>
      <c r="FE304" s="56"/>
      <c r="FF304" s="56"/>
      <c r="FG304" s="56"/>
      <c r="FH304" s="56"/>
      <c r="FI304" s="56"/>
      <c r="FJ304" s="56"/>
      <c r="FK304" s="56"/>
      <c r="FL304" s="56"/>
      <c r="FM304" s="56"/>
      <c r="FN304" s="56"/>
      <c r="FO304" s="56"/>
      <c r="FP304" s="56"/>
      <c r="FQ304" s="56"/>
      <c r="FR304" s="56"/>
      <c r="FS304" s="56"/>
      <c r="FT304" s="56"/>
      <c r="FU304" s="56"/>
      <c r="FV304" s="56"/>
      <c r="FW304" s="56"/>
      <c r="FX304" s="56"/>
      <c r="FY304" s="56"/>
      <c r="FZ304" s="56"/>
      <c r="GA304" s="56"/>
      <c r="GB304" s="56"/>
      <c r="GC304" s="56"/>
      <c r="GD304" s="56"/>
      <c r="GE304" s="56"/>
      <c r="GF304" s="56"/>
      <c r="GG304" s="56"/>
      <c r="GH304" s="56"/>
      <c r="GI304" s="56"/>
      <c r="GJ304" s="56"/>
      <c r="GK304" s="56"/>
      <c r="GL304" s="56"/>
      <c r="GM304" s="56"/>
      <c r="GN304" s="56"/>
      <c r="GO304" s="56"/>
      <c r="GP304" s="56"/>
      <c r="GQ304" s="56"/>
      <c r="GR304" s="56"/>
      <c r="GS304" s="56"/>
      <c r="GT304" s="56"/>
      <c r="GU304" s="56"/>
      <c r="GV304" s="56"/>
      <c r="GW304" s="56"/>
      <c r="GX304" s="56"/>
      <c r="GY304" s="56"/>
      <c r="GZ304" s="56"/>
      <c r="HA304" s="56"/>
      <c r="HB304" s="56"/>
      <c r="HC304" s="56"/>
      <c r="HD304" s="56"/>
      <c r="HE304" s="56"/>
      <c r="HF304" s="56"/>
      <c r="HG304" s="56"/>
      <c r="HH304" s="56"/>
      <c r="HI304" s="56"/>
      <c r="HJ304" s="56"/>
      <c r="HK304" s="56"/>
      <c r="HL304" s="56"/>
      <c r="HM304" s="56"/>
      <c r="HN304" s="56"/>
      <c r="HO304" s="56"/>
      <c r="HP304" s="56"/>
      <c r="HQ304" s="56"/>
      <c r="HR304" s="56"/>
      <c r="HS304" s="56"/>
      <c r="HT304" s="56"/>
      <c r="HU304" s="56"/>
      <c r="HV304" s="56"/>
      <c r="HW304" s="56"/>
      <c r="HX304" s="56"/>
      <c r="HY304" s="56"/>
      <c r="HZ304" s="56"/>
      <c r="IA304" s="56"/>
      <c r="IB304" s="56"/>
      <c r="IC304" s="56"/>
      <c r="ID304" s="56"/>
      <c r="IE304" s="56"/>
      <c r="IF304" s="56"/>
      <c r="IG304" s="56"/>
      <c r="IH304" s="56"/>
      <c r="II304" s="56"/>
      <c r="IJ304" s="56"/>
      <c r="IK304" s="56"/>
      <c r="IL304" s="56"/>
      <c r="IM304" s="56"/>
      <c r="IN304" s="56"/>
      <c r="IO304" s="56"/>
      <c r="IP304" s="56"/>
      <c r="IQ304" s="56"/>
      <c r="IR304" s="56"/>
      <c r="IS304" s="56"/>
      <c r="IT304" s="56"/>
      <c r="IU304" s="56"/>
      <c r="IV304" s="56"/>
      <c r="IW304" s="56"/>
      <c r="IX304" s="56"/>
      <c r="IY304" s="56"/>
      <c r="IZ304" s="56"/>
      <c r="JA304" s="56"/>
      <c r="JB304" s="56"/>
      <c r="JC304" s="56"/>
      <c r="JD304" s="56"/>
      <c r="JE304" s="56"/>
      <c r="JF304" s="56"/>
      <c r="JG304" s="56"/>
      <c r="JH304" s="56"/>
      <c r="JI304" s="56"/>
      <c r="JJ304" s="56"/>
      <c r="JK304" s="56"/>
      <c r="JL304" s="56"/>
      <c r="JM304" s="56"/>
      <c r="JN304" s="56"/>
      <c r="JO304" s="56"/>
      <c r="JP304" s="56"/>
      <c r="JQ304" s="56"/>
      <c r="JR304" s="56"/>
      <c r="JS304" s="56"/>
      <c r="JT304" s="56"/>
      <c r="JU304" s="56"/>
      <c r="JV304" s="56"/>
      <c r="JW304" s="56"/>
    </row>
    <row r="305" spans="1:283" ht="99.75" x14ac:dyDescent="0.25">
      <c r="A305" s="3">
        <v>2013520000362</v>
      </c>
      <c r="B305" s="4" t="s">
        <v>538</v>
      </c>
      <c r="C305" s="5" t="s">
        <v>133</v>
      </c>
      <c r="D305" s="31">
        <v>508982396</v>
      </c>
      <c r="E305" s="60">
        <v>483972625</v>
      </c>
      <c r="F305" s="62">
        <v>25009771</v>
      </c>
      <c r="G305" s="54">
        <v>0</v>
      </c>
      <c r="H305" s="54">
        <v>0</v>
      </c>
      <c r="I305" s="54">
        <f t="shared" si="8"/>
        <v>0</v>
      </c>
      <c r="J305" s="54">
        <f t="shared" si="9"/>
        <v>508982396</v>
      </c>
      <c r="K305" s="34">
        <v>327</v>
      </c>
      <c r="L305" s="11" t="s">
        <v>204</v>
      </c>
      <c r="M305" s="5" t="s">
        <v>13</v>
      </c>
      <c r="N305" s="5" t="s">
        <v>14</v>
      </c>
      <c r="O305" s="5" t="s">
        <v>539</v>
      </c>
      <c r="P305" s="10" t="s">
        <v>174</v>
      </c>
      <c r="Q305" s="10" t="s">
        <v>206</v>
      </c>
      <c r="R305" s="45" t="s">
        <v>540</v>
      </c>
      <c r="S305" s="40" t="s">
        <v>1129</v>
      </c>
      <c r="T305" s="61">
        <v>41480</v>
      </c>
    </row>
    <row r="306" spans="1:283" ht="99.75" x14ac:dyDescent="0.25">
      <c r="A306" s="3">
        <v>2013520000363</v>
      </c>
      <c r="B306" s="4" t="s">
        <v>541</v>
      </c>
      <c r="C306" s="5" t="s">
        <v>315</v>
      </c>
      <c r="D306" s="31">
        <v>1539067698</v>
      </c>
      <c r="E306" s="31">
        <v>814300006</v>
      </c>
      <c r="F306" s="31">
        <f>623300215+101467477</f>
        <v>724767692</v>
      </c>
      <c r="G306" s="54">
        <v>0</v>
      </c>
      <c r="H306" s="54">
        <v>0</v>
      </c>
      <c r="I306" s="54">
        <f t="shared" si="8"/>
        <v>0</v>
      </c>
      <c r="J306" s="54">
        <f t="shared" si="9"/>
        <v>1539067698</v>
      </c>
      <c r="K306" s="35">
        <v>2250</v>
      </c>
      <c r="L306" s="11" t="s">
        <v>204</v>
      </c>
      <c r="M306" s="5" t="s">
        <v>316</v>
      </c>
      <c r="N306" s="5" t="s">
        <v>14</v>
      </c>
      <c r="O306" s="5" t="s">
        <v>316</v>
      </c>
      <c r="P306" s="10" t="s">
        <v>174</v>
      </c>
      <c r="Q306" s="10" t="s">
        <v>206</v>
      </c>
      <c r="R306" s="45" t="s">
        <v>540</v>
      </c>
      <c r="S306" s="40" t="s">
        <v>1130</v>
      </c>
      <c r="T306" s="61">
        <v>41480</v>
      </c>
    </row>
    <row r="307" spans="1:283" ht="99.75" x14ac:dyDescent="0.25">
      <c r="A307" s="3">
        <v>2013520000364</v>
      </c>
      <c r="B307" s="4" t="s">
        <v>542</v>
      </c>
      <c r="C307" s="5" t="s">
        <v>133</v>
      </c>
      <c r="D307" s="62">
        <v>798864803</v>
      </c>
      <c r="E307" s="63">
        <v>750000000</v>
      </c>
      <c r="F307" s="63">
        <v>48864803</v>
      </c>
      <c r="G307" s="54">
        <v>0</v>
      </c>
      <c r="H307" s="54">
        <v>0</v>
      </c>
      <c r="I307" s="54">
        <f t="shared" si="8"/>
        <v>0</v>
      </c>
      <c r="J307" s="54">
        <f t="shared" si="9"/>
        <v>798864803</v>
      </c>
      <c r="K307" s="34">
        <v>380</v>
      </c>
      <c r="L307" s="11" t="s">
        <v>204</v>
      </c>
      <c r="M307" s="5" t="s">
        <v>539</v>
      </c>
      <c r="N307" s="5" t="s">
        <v>14</v>
      </c>
      <c r="O307" s="5" t="s">
        <v>539</v>
      </c>
      <c r="P307" s="10" t="s">
        <v>174</v>
      </c>
      <c r="Q307" s="10" t="s">
        <v>206</v>
      </c>
      <c r="R307" s="45" t="s">
        <v>540</v>
      </c>
      <c r="S307" s="40" t="s">
        <v>1130</v>
      </c>
      <c r="T307" s="61">
        <v>41480</v>
      </c>
    </row>
    <row r="308" spans="1:283" ht="99.75" x14ac:dyDescent="0.25">
      <c r="A308" s="13">
        <v>2013520000365</v>
      </c>
      <c r="B308" s="14" t="s">
        <v>543</v>
      </c>
      <c r="C308" s="12" t="s">
        <v>133</v>
      </c>
      <c r="D308" s="64">
        <v>147548585</v>
      </c>
      <c r="E308" s="63">
        <v>143072936</v>
      </c>
      <c r="F308" s="63">
        <v>4475949</v>
      </c>
      <c r="G308" s="54">
        <v>0</v>
      </c>
      <c r="H308" s="54">
        <v>0</v>
      </c>
      <c r="I308" s="54">
        <f t="shared" si="8"/>
        <v>0</v>
      </c>
      <c r="J308" s="54">
        <f t="shared" si="9"/>
        <v>147548585</v>
      </c>
      <c r="K308" s="36">
        <v>72</v>
      </c>
      <c r="L308" s="15" t="s">
        <v>204</v>
      </c>
      <c r="M308" s="12" t="s">
        <v>539</v>
      </c>
      <c r="N308" s="12" t="s">
        <v>14</v>
      </c>
      <c r="O308" s="12" t="s">
        <v>539</v>
      </c>
      <c r="P308" s="16" t="s">
        <v>174</v>
      </c>
      <c r="Q308" s="16" t="s">
        <v>206</v>
      </c>
      <c r="R308" s="46" t="s">
        <v>540</v>
      </c>
      <c r="S308" s="41" t="s">
        <v>1130</v>
      </c>
      <c r="T308" s="61">
        <v>41480</v>
      </c>
    </row>
    <row r="309" spans="1:283" s="1" customFormat="1" ht="45" customHeight="1" x14ac:dyDescent="0.25">
      <c r="A309" s="148">
        <v>2013520000366</v>
      </c>
      <c r="B309" s="14" t="s">
        <v>1244</v>
      </c>
      <c r="C309" s="12"/>
      <c r="D309" s="64"/>
      <c r="E309" s="63"/>
      <c r="F309" s="63"/>
      <c r="G309" s="54"/>
      <c r="H309" s="54"/>
      <c r="I309" s="54"/>
      <c r="J309" s="54"/>
      <c r="K309" s="36"/>
      <c r="L309" s="15"/>
      <c r="M309" s="12"/>
      <c r="N309" s="12"/>
      <c r="O309" s="12"/>
      <c r="P309" s="16"/>
      <c r="Q309" s="16"/>
      <c r="R309" s="46"/>
      <c r="S309" s="41" t="s">
        <v>1130</v>
      </c>
      <c r="T309" s="61"/>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c r="AS309" s="56"/>
      <c r="AT309" s="56"/>
      <c r="AU309" s="56"/>
      <c r="AV309" s="56"/>
      <c r="AW309" s="56"/>
      <c r="AX309" s="56"/>
      <c r="AY309" s="56"/>
      <c r="AZ309" s="56"/>
      <c r="BA309" s="56"/>
      <c r="BB309" s="56"/>
      <c r="BC309" s="56"/>
      <c r="BD309" s="56"/>
      <c r="BE309" s="56"/>
      <c r="BF309" s="56"/>
      <c r="BG309" s="56"/>
      <c r="BH309" s="56"/>
      <c r="BI309" s="56"/>
      <c r="BJ309" s="56"/>
      <c r="BK309" s="56"/>
      <c r="BL309" s="56"/>
      <c r="BM309" s="56"/>
      <c r="BN309" s="56"/>
      <c r="BO309" s="56"/>
      <c r="BP309" s="56"/>
      <c r="BQ309" s="56"/>
      <c r="BR309" s="56"/>
      <c r="BS309" s="56"/>
      <c r="BT309" s="56"/>
      <c r="BU309" s="56"/>
      <c r="BV309" s="56"/>
      <c r="BW309" s="56"/>
      <c r="BX309" s="56"/>
      <c r="BY309" s="56"/>
      <c r="BZ309" s="56"/>
      <c r="CA309" s="56"/>
      <c r="CB309" s="56"/>
      <c r="CC309" s="56"/>
      <c r="CD309" s="56"/>
      <c r="CE309" s="56"/>
      <c r="CF309" s="56"/>
      <c r="CG309" s="56"/>
      <c r="CH309" s="56"/>
      <c r="CI309" s="56"/>
      <c r="CJ309" s="56"/>
      <c r="CK309" s="56"/>
      <c r="CL309" s="56"/>
      <c r="CM309" s="56"/>
      <c r="CN309" s="56"/>
      <c r="CO309" s="56"/>
      <c r="CP309" s="56"/>
      <c r="CQ309" s="56"/>
      <c r="CR309" s="56"/>
      <c r="CS309" s="56"/>
      <c r="CT309" s="56"/>
      <c r="CU309" s="56"/>
      <c r="CV309" s="56"/>
      <c r="CW309" s="56"/>
      <c r="CX309" s="56"/>
      <c r="CY309" s="56"/>
      <c r="CZ309" s="56"/>
      <c r="DA309" s="56"/>
      <c r="DB309" s="56"/>
      <c r="DC309" s="56"/>
      <c r="DD309" s="56"/>
      <c r="DE309" s="56"/>
      <c r="DF309" s="56"/>
      <c r="DG309" s="56"/>
      <c r="DH309" s="56"/>
      <c r="DI309" s="56"/>
      <c r="DJ309" s="56"/>
      <c r="DK309" s="56"/>
      <c r="DL309" s="56"/>
      <c r="DM309" s="56"/>
      <c r="DN309" s="56"/>
      <c r="DO309" s="56"/>
      <c r="DP309" s="56"/>
      <c r="DQ309" s="56"/>
      <c r="DR309" s="56"/>
      <c r="DS309" s="56"/>
      <c r="DT309" s="56"/>
      <c r="DU309" s="56"/>
      <c r="DV309" s="56"/>
      <c r="DW309" s="56"/>
      <c r="DX309" s="56"/>
      <c r="DY309" s="56"/>
      <c r="DZ309" s="56"/>
      <c r="EA309" s="56"/>
      <c r="EB309" s="56"/>
      <c r="EC309" s="56"/>
      <c r="ED309" s="56"/>
      <c r="EE309" s="56"/>
      <c r="EF309" s="56"/>
      <c r="EG309" s="56"/>
      <c r="EH309" s="56"/>
      <c r="EI309" s="56"/>
      <c r="EJ309" s="56"/>
      <c r="EK309" s="56"/>
      <c r="EL309" s="56"/>
      <c r="EM309" s="56"/>
      <c r="EN309" s="56"/>
      <c r="EO309" s="56"/>
      <c r="EP309" s="56"/>
      <c r="EQ309" s="56"/>
      <c r="ER309" s="56"/>
      <c r="ES309" s="56"/>
      <c r="ET309" s="56"/>
      <c r="EU309" s="56"/>
      <c r="EV309" s="56"/>
      <c r="EW309" s="56"/>
      <c r="EX309" s="56"/>
      <c r="EY309" s="56"/>
      <c r="EZ309" s="56"/>
      <c r="FA309" s="56"/>
      <c r="FB309" s="56"/>
      <c r="FC309" s="56"/>
      <c r="FD309" s="56"/>
      <c r="FE309" s="56"/>
      <c r="FF309" s="56"/>
      <c r="FG309" s="56"/>
      <c r="FH309" s="56"/>
      <c r="FI309" s="56"/>
      <c r="FJ309" s="56"/>
      <c r="FK309" s="56"/>
      <c r="FL309" s="56"/>
      <c r="FM309" s="56"/>
      <c r="FN309" s="56"/>
      <c r="FO309" s="56"/>
      <c r="FP309" s="56"/>
      <c r="FQ309" s="56"/>
      <c r="FR309" s="56"/>
      <c r="FS309" s="56"/>
      <c r="FT309" s="56"/>
      <c r="FU309" s="56"/>
      <c r="FV309" s="56"/>
      <c r="FW309" s="56"/>
      <c r="FX309" s="56"/>
      <c r="FY309" s="56"/>
      <c r="FZ309" s="56"/>
      <c r="GA309" s="56"/>
      <c r="GB309" s="56"/>
      <c r="GC309" s="56"/>
      <c r="GD309" s="56"/>
      <c r="GE309" s="56"/>
      <c r="GF309" s="56"/>
      <c r="GG309" s="56"/>
      <c r="GH309" s="56"/>
      <c r="GI309" s="56"/>
      <c r="GJ309" s="56"/>
      <c r="GK309" s="56"/>
      <c r="GL309" s="56"/>
      <c r="GM309" s="56"/>
      <c r="GN309" s="56"/>
      <c r="GO309" s="56"/>
      <c r="GP309" s="56"/>
      <c r="GQ309" s="56"/>
      <c r="GR309" s="56"/>
      <c r="GS309" s="56"/>
      <c r="GT309" s="56"/>
      <c r="GU309" s="56"/>
      <c r="GV309" s="56"/>
      <c r="GW309" s="56"/>
      <c r="GX309" s="56"/>
      <c r="GY309" s="56"/>
      <c r="GZ309" s="56"/>
      <c r="HA309" s="56"/>
      <c r="HB309" s="56"/>
      <c r="HC309" s="56"/>
      <c r="HD309" s="56"/>
      <c r="HE309" s="56"/>
      <c r="HF309" s="56"/>
      <c r="HG309" s="56"/>
      <c r="HH309" s="56"/>
      <c r="HI309" s="56"/>
      <c r="HJ309" s="56"/>
      <c r="HK309" s="56"/>
      <c r="HL309" s="56"/>
      <c r="HM309" s="56"/>
      <c r="HN309" s="56"/>
      <c r="HO309" s="56"/>
      <c r="HP309" s="56"/>
      <c r="HQ309" s="56"/>
      <c r="HR309" s="56"/>
      <c r="HS309" s="56"/>
      <c r="HT309" s="56"/>
      <c r="HU309" s="56"/>
      <c r="HV309" s="56"/>
      <c r="HW309" s="56"/>
      <c r="HX309" s="56"/>
      <c r="HY309" s="56"/>
      <c r="HZ309" s="56"/>
      <c r="IA309" s="56"/>
      <c r="IB309" s="56"/>
      <c r="IC309" s="56"/>
      <c r="ID309" s="56"/>
      <c r="IE309" s="56"/>
      <c r="IF309" s="56"/>
      <c r="IG309" s="56"/>
      <c r="IH309" s="56"/>
      <c r="II309" s="56"/>
      <c r="IJ309" s="56"/>
      <c r="IK309" s="56"/>
      <c r="IL309" s="56"/>
      <c r="IM309" s="56"/>
      <c r="IN309" s="56"/>
      <c r="IO309" s="56"/>
      <c r="IP309" s="56"/>
      <c r="IQ309" s="56"/>
      <c r="IR309" s="56"/>
      <c r="IS309" s="56"/>
      <c r="IT309" s="56"/>
      <c r="IU309" s="56"/>
      <c r="IV309" s="56"/>
      <c r="IW309" s="56"/>
      <c r="IX309" s="56"/>
      <c r="IY309" s="56"/>
      <c r="IZ309" s="56"/>
      <c r="JA309" s="56"/>
      <c r="JB309" s="56"/>
      <c r="JC309" s="56"/>
      <c r="JD309" s="56"/>
      <c r="JE309" s="56"/>
      <c r="JF309" s="56"/>
      <c r="JG309" s="56"/>
      <c r="JH309" s="56"/>
      <c r="JI309" s="56"/>
      <c r="JJ309" s="56"/>
      <c r="JK309" s="56"/>
      <c r="JL309" s="56"/>
      <c r="JM309" s="56"/>
      <c r="JN309" s="56"/>
      <c r="JO309" s="56"/>
      <c r="JP309" s="56"/>
      <c r="JQ309" s="56"/>
      <c r="JR309" s="56"/>
      <c r="JS309" s="56"/>
      <c r="JT309" s="56"/>
      <c r="JU309" s="56"/>
      <c r="JV309" s="56"/>
      <c r="JW309" s="56"/>
    </row>
    <row r="310" spans="1:283" ht="71.25" x14ac:dyDescent="0.25">
      <c r="A310" s="3">
        <v>2013520000367</v>
      </c>
      <c r="B310" s="4" t="s">
        <v>544</v>
      </c>
      <c r="C310" s="5" t="s">
        <v>52</v>
      </c>
      <c r="D310" s="62">
        <v>40000000</v>
      </c>
      <c r="E310" s="62">
        <v>40000000</v>
      </c>
      <c r="F310" s="40"/>
      <c r="G310" s="54">
        <v>0</v>
      </c>
      <c r="H310" s="54">
        <v>0</v>
      </c>
      <c r="I310" s="54">
        <f t="shared" si="8"/>
        <v>0</v>
      </c>
      <c r="J310" s="54">
        <f t="shared" si="9"/>
        <v>40000000</v>
      </c>
      <c r="K310" s="35">
        <v>2800</v>
      </c>
      <c r="L310" s="11" t="s">
        <v>12</v>
      </c>
      <c r="M310" s="5" t="s">
        <v>545</v>
      </c>
      <c r="N310" s="5" t="s">
        <v>27</v>
      </c>
      <c r="O310" s="5" t="s">
        <v>545</v>
      </c>
      <c r="P310" s="10" t="s">
        <v>76</v>
      </c>
      <c r="Q310" s="10" t="s">
        <v>77</v>
      </c>
      <c r="R310" s="45" t="s">
        <v>164</v>
      </c>
      <c r="S310" s="40" t="s">
        <v>1130</v>
      </c>
      <c r="T310" s="61">
        <v>41491</v>
      </c>
    </row>
    <row r="311" spans="1:283" ht="42.75" x14ac:dyDescent="0.25">
      <c r="A311" s="3">
        <v>2013520000368</v>
      </c>
      <c r="B311" s="4" t="s">
        <v>546</v>
      </c>
      <c r="C311" s="5" t="s">
        <v>125</v>
      </c>
      <c r="D311" s="62">
        <v>52999998</v>
      </c>
      <c r="E311" s="63">
        <v>47999999</v>
      </c>
      <c r="F311" s="63">
        <v>4999999</v>
      </c>
      <c r="G311" s="54">
        <v>0</v>
      </c>
      <c r="H311" s="54">
        <v>0</v>
      </c>
      <c r="I311" s="54">
        <f t="shared" si="8"/>
        <v>0</v>
      </c>
      <c r="J311" s="54">
        <f t="shared" si="9"/>
        <v>52999998</v>
      </c>
      <c r="K311" s="34">
        <v>800</v>
      </c>
      <c r="L311" s="11" t="s">
        <v>12</v>
      </c>
      <c r="M311" s="5" t="s">
        <v>126</v>
      </c>
      <c r="N311" s="5" t="s">
        <v>27</v>
      </c>
      <c r="O311" s="5" t="s">
        <v>547</v>
      </c>
      <c r="P311" s="10" t="s">
        <v>167</v>
      </c>
      <c r="Q311" s="10" t="s">
        <v>168</v>
      </c>
      <c r="R311" s="45" t="s">
        <v>169</v>
      </c>
      <c r="S311" s="40" t="s">
        <v>1130</v>
      </c>
      <c r="T311" s="61">
        <v>41492</v>
      </c>
    </row>
    <row r="312" spans="1:283" ht="42.75" x14ac:dyDescent="0.25">
      <c r="A312" s="3">
        <v>2013520000369</v>
      </c>
      <c r="B312" s="4" t="s">
        <v>548</v>
      </c>
      <c r="C312" s="5" t="s">
        <v>125</v>
      </c>
      <c r="D312" s="62">
        <v>58650719</v>
      </c>
      <c r="E312" s="63">
        <v>46799637</v>
      </c>
      <c r="F312" s="63">
        <v>8461159</v>
      </c>
      <c r="G312" s="54">
        <v>0</v>
      </c>
      <c r="H312" s="54">
        <v>0</v>
      </c>
      <c r="I312" s="54">
        <f t="shared" si="8"/>
        <v>0</v>
      </c>
      <c r="J312" s="54">
        <f t="shared" si="9"/>
        <v>58650719</v>
      </c>
      <c r="K312" s="34">
        <v>95</v>
      </c>
      <c r="L312" s="11" t="s">
        <v>12</v>
      </c>
      <c r="M312" s="5" t="s">
        <v>126</v>
      </c>
      <c r="N312" s="5" t="s">
        <v>27</v>
      </c>
      <c r="O312" s="5" t="s">
        <v>126</v>
      </c>
      <c r="P312" s="10" t="s">
        <v>159</v>
      </c>
      <c r="Q312" s="10" t="s">
        <v>160</v>
      </c>
      <c r="R312" s="45" t="s">
        <v>161</v>
      </c>
      <c r="S312" s="40" t="s">
        <v>1130</v>
      </c>
      <c r="T312" s="61">
        <v>41498</v>
      </c>
    </row>
    <row r="313" spans="1:283" ht="71.25" x14ac:dyDescent="0.25">
      <c r="A313" s="3">
        <v>2013520000370</v>
      </c>
      <c r="B313" s="4" t="s">
        <v>549</v>
      </c>
      <c r="C313" s="5" t="s">
        <v>13</v>
      </c>
      <c r="D313" s="31">
        <v>1980503731</v>
      </c>
      <c r="E313" s="63">
        <v>1448173314</v>
      </c>
      <c r="F313" s="63">
        <v>532330417</v>
      </c>
      <c r="G313" s="54">
        <v>0</v>
      </c>
      <c r="H313" s="54">
        <v>0</v>
      </c>
      <c r="I313" s="54">
        <f t="shared" si="8"/>
        <v>0</v>
      </c>
      <c r="J313" s="54">
        <f t="shared" si="9"/>
        <v>1980503731</v>
      </c>
      <c r="K313" s="35">
        <v>8650</v>
      </c>
      <c r="L313" s="11" t="s">
        <v>32</v>
      </c>
      <c r="M313" s="5" t="s">
        <v>13</v>
      </c>
      <c r="N313" s="5" t="s">
        <v>92</v>
      </c>
      <c r="O313" s="5" t="s">
        <v>13</v>
      </c>
      <c r="P313" s="10" t="s">
        <v>76</v>
      </c>
      <c r="Q313" s="10" t="s">
        <v>131</v>
      </c>
      <c r="R313" s="45" t="s">
        <v>93</v>
      </c>
      <c r="S313" s="40" t="s">
        <v>1129</v>
      </c>
      <c r="T313" s="61">
        <v>41507</v>
      </c>
    </row>
    <row r="314" spans="1:283" ht="57" x14ac:dyDescent="0.25">
      <c r="A314" s="3">
        <v>2013520000371</v>
      </c>
      <c r="B314" s="4" t="s">
        <v>550</v>
      </c>
      <c r="C314" s="5" t="s">
        <v>13</v>
      </c>
      <c r="D314" s="31">
        <v>2617785200</v>
      </c>
      <c r="E314" s="63">
        <v>714500000</v>
      </c>
      <c r="F314" s="63">
        <v>1903285200</v>
      </c>
      <c r="G314" s="54">
        <v>0</v>
      </c>
      <c r="H314" s="54">
        <v>0</v>
      </c>
      <c r="I314" s="54">
        <f t="shared" si="8"/>
        <v>0</v>
      </c>
      <c r="J314" s="54">
        <f t="shared" si="9"/>
        <v>2617785200</v>
      </c>
      <c r="K314" s="35">
        <v>10000</v>
      </c>
      <c r="L314" s="11" t="s">
        <v>32</v>
      </c>
      <c r="M314" s="5" t="s">
        <v>13</v>
      </c>
      <c r="N314" s="5" t="s">
        <v>96</v>
      </c>
      <c r="O314" s="5" t="s">
        <v>13</v>
      </c>
      <c r="P314" s="10" t="s">
        <v>76</v>
      </c>
      <c r="Q314" s="10" t="s">
        <v>77</v>
      </c>
      <c r="R314" s="45" t="s">
        <v>78</v>
      </c>
      <c r="S314" s="40" t="s">
        <v>1130</v>
      </c>
      <c r="T314" s="61">
        <v>41495</v>
      </c>
    </row>
    <row r="315" spans="1:283" ht="57" x14ac:dyDescent="0.25">
      <c r="A315" s="3">
        <v>2013520000372</v>
      </c>
      <c r="B315" s="4" t="s">
        <v>551</v>
      </c>
      <c r="C315" s="5" t="s">
        <v>13</v>
      </c>
      <c r="D315" s="31">
        <v>4282422792</v>
      </c>
      <c r="E315" s="63">
        <v>1097921856</v>
      </c>
      <c r="F315" s="63">
        <v>3184500936</v>
      </c>
      <c r="G315" s="54">
        <v>0</v>
      </c>
      <c r="H315" s="54">
        <v>0</v>
      </c>
      <c r="I315" s="54">
        <f t="shared" si="8"/>
        <v>0</v>
      </c>
      <c r="J315" s="54">
        <f t="shared" si="9"/>
        <v>4282422792</v>
      </c>
      <c r="K315" s="35">
        <v>12000</v>
      </c>
      <c r="L315" s="11" t="s">
        <v>32</v>
      </c>
      <c r="M315" s="5" t="s">
        <v>13</v>
      </c>
      <c r="N315" s="5" t="s">
        <v>96</v>
      </c>
      <c r="O315" s="5" t="s">
        <v>13</v>
      </c>
      <c r="P315" s="10" t="s">
        <v>76</v>
      </c>
      <c r="Q315" s="10" t="s">
        <v>131</v>
      </c>
      <c r="R315" s="45" t="s">
        <v>293</v>
      </c>
      <c r="S315" s="40" t="s">
        <v>1129</v>
      </c>
      <c r="T315" s="61">
        <v>41495</v>
      </c>
    </row>
    <row r="316" spans="1:283" ht="57" x14ac:dyDescent="0.25">
      <c r="A316" s="3">
        <v>2013520000373</v>
      </c>
      <c r="B316" s="4" t="s">
        <v>552</v>
      </c>
      <c r="C316" s="5" t="s">
        <v>13</v>
      </c>
      <c r="D316" s="31">
        <v>3915177810</v>
      </c>
      <c r="E316" s="63">
        <v>1111100560</v>
      </c>
      <c r="F316" s="63">
        <v>2804077250</v>
      </c>
      <c r="G316" s="54">
        <v>0</v>
      </c>
      <c r="H316" s="54">
        <v>0</v>
      </c>
      <c r="I316" s="54">
        <f t="shared" si="8"/>
        <v>0</v>
      </c>
      <c r="J316" s="54">
        <f t="shared" si="9"/>
        <v>3915177810</v>
      </c>
      <c r="K316" s="35">
        <v>18617</v>
      </c>
      <c r="L316" s="11" t="s">
        <v>32</v>
      </c>
      <c r="M316" s="5" t="s">
        <v>13</v>
      </c>
      <c r="N316" s="5" t="s">
        <v>96</v>
      </c>
      <c r="O316" s="5" t="s">
        <v>13</v>
      </c>
      <c r="P316" s="10" t="s">
        <v>76</v>
      </c>
      <c r="Q316" s="10" t="s">
        <v>131</v>
      </c>
      <c r="R316" s="45" t="s">
        <v>293</v>
      </c>
      <c r="S316" s="40" t="s">
        <v>1129</v>
      </c>
      <c r="T316" s="61">
        <v>41507</v>
      </c>
    </row>
    <row r="317" spans="1:283" ht="57" x14ac:dyDescent="0.25">
      <c r="A317" s="3">
        <v>2013520000374</v>
      </c>
      <c r="B317" s="4" t="s">
        <v>553</v>
      </c>
      <c r="C317" s="5" t="s">
        <v>13</v>
      </c>
      <c r="D317" s="62">
        <v>2797265424</v>
      </c>
      <c r="E317" s="63">
        <v>1200000000</v>
      </c>
      <c r="F317" s="63">
        <v>1597265424</v>
      </c>
      <c r="G317" s="65">
        <v>0</v>
      </c>
      <c r="H317" s="65">
        <v>0</v>
      </c>
      <c r="I317" s="54">
        <f t="shared" si="8"/>
        <v>0</v>
      </c>
      <c r="J317" s="54">
        <f t="shared" si="9"/>
        <v>2797265424</v>
      </c>
      <c r="K317" s="35">
        <v>10000</v>
      </c>
      <c r="L317" s="11" t="s">
        <v>32</v>
      </c>
      <c r="M317" s="5" t="s">
        <v>13</v>
      </c>
      <c r="N317" s="5" t="s">
        <v>91</v>
      </c>
      <c r="O317" s="5" t="s">
        <v>13</v>
      </c>
      <c r="P317" s="10" t="s">
        <v>76</v>
      </c>
      <c r="Q317" s="10" t="s">
        <v>131</v>
      </c>
      <c r="R317" s="45" t="s">
        <v>469</v>
      </c>
      <c r="S317" s="40" t="s">
        <v>1129</v>
      </c>
      <c r="T317" s="61">
        <v>41495</v>
      </c>
    </row>
    <row r="318" spans="1:283" ht="57" x14ac:dyDescent="0.25">
      <c r="A318" s="3">
        <v>2013520000375</v>
      </c>
      <c r="B318" s="4" t="s">
        <v>554</v>
      </c>
      <c r="C318" s="5" t="s">
        <v>13</v>
      </c>
      <c r="D318" s="62">
        <v>2403204440</v>
      </c>
      <c r="E318" s="63">
        <v>1507174000</v>
      </c>
      <c r="F318" s="63">
        <v>896030440</v>
      </c>
      <c r="G318" s="65">
        <v>0</v>
      </c>
      <c r="H318" s="65">
        <v>0</v>
      </c>
      <c r="I318" s="54">
        <f t="shared" si="8"/>
        <v>0</v>
      </c>
      <c r="J318" s="54">
        <f t="shared" si="9"/>
        <v>2403204440</v>
      </c>
      <c r="K318" s="35">
        <v>7045</v>
      </c>
      <c r="L318" s="11" t="s">
        <v>32</v>
      </c>
      <c r="M318" s="5" t="s">
        <v>13</v>
      </c>
      <c r="N318" s="5" t="s">
        <v>94</v>
      </c>
      <c r="O318" s="5" t="s">
        <v>13</v>
      </c>
      <c r="P318" s="10" t="s">
        <v>76</v>
      </c>
      <c r="Q318" s="10" t="s">
        <v>131</v>
      </c>
      <c r="R318" s="45" t="s">
        <v>95</v>
      </c>
      <c r="S318" s="40" t="s">
        <v>1129</v>
      </c>
      <c r="T318" s="61">
        <v>41498</v>
      </c>
    </row>
    <row r="319" spans="1:283" ht="99.75" x14ac:dyDescent="0.25">
      <c r="A319" s="3">
        <v>2013520000376</v>
      </c>
      <c r="B319" s="4" t="s">
        <v>555</v>
      </c>
      <c r="C319" s="5" t="s">
        <v>13</v>
      </c>
      <c r="D319" s="62">
        <v>3610000000</v>
      </c>
      <c r="E319" s="62">
        <v>2260000000</v>
      </c>
      <c r="F319" s="62"/>
      <c r="G319" s="62">
        <v>3460000000</v>
      </c>
      <c r="H319" s="63">
        <v>150000000</v>
      </c>
      <c r="I319" s="54">
        <f t="shared" si="8"/>
        <v>3610000000</v>
      </c>
      <c r="J319" s="54">
        <f t="shared" si="9"/>
        <v>7220000000</v>
      </c>
      <c r="K319" s="34">
        <v>10</v>
      </c>
      <c r="L319" s="11" t="s">
        <v>204</v>
      </c>
      <c r="M319" s="5" t="s">
        <v>13</v>
      </c>
      <c r="N319" s="5" t="s">
        <v>556</v>
      </c>
      <c r="O319" s="5" t="s">
        <v>13</v>
      </c>
      <c r="P319" s="10" t="s">
        <v>174</v>
      </c>
      <c r="Q319" s="10" t="s">
        <v>206</v>
      </c>
      <c r="R319" s="45" t="s">
        <v>207</v>
      </c>
      <c r="S319" s="40" t="s">
        <v>1128</v>
      </c>
      <c r="T319" s="61">
        <v>41498</v>
      </c>
    </row>
    <row r="320" spans="1:283" ht="99.75" x14ac:dyDescent="0.25">
      <c r="A320" s="3">
        <v>2013520000377</v>
      </c>
      <c r="B320" s="4" t="s">
        <v>557</v>
      </c>
      <c r="C320" s="5" t="s">
        <v>389</v>
      </c>
      <c r="D320" s="31">
        <v>781960108</v>
      </c>
      <c r="E320" s="62">
        <v>281505639</v>
      </c>
      <c r="F320" s="62">
        <v>78196011</v>
      </c>
      <c r="G320" s="62">
        <v>0</v>
      </c>
      <c r="H320" s="54">
        <v>0</v>
      </c>
      <c r="I320" s="54">
        <f t="shared" si="8"/>
        <v>0</v>
      </c>
      <c r="J320" s="54">
        <f t="shared" si="9"/>
        <v>781960108</v>
      </c>
      <c r="K320" s="35">
        <v>2190</v>
      </c>
      <c r="L320" s="11" t="s">
        <v>204</v>
      </c>
      <c r="M320" s="5" t="s">
        <v>558</v>
      </c>
      <c r="N320" s="5" t="s">
        <v>14</v>
      </c>
      <c r="O320" s="5" t="s">
        <v>558</v>
      </c>
      <c r="P320" s="10" t="s">
        <v>174</v>
      </c>
      <c r="Q320" s="10" t="s">
        <v>206</v>
      </c>
      <c r="R320" s="45" t="s">
        <v>207</v>
      </c>
      <c r="S320" s="40" t="s">
        <v>1129</v>
      </c>
      <c r="T320" s="61">
        <v>41345</v>
      </c>
    </row>
    <row r="321" spans="1:283" ht="99.75" x14ac:dyDescent="0.25">
      <c r="A321" s="3">
        <v>2013520000378</v>
      </c>
      <c r="B321" s="4" t="s">
        <v>559</v>
      </c>
      <c r="C321" s="5" t="s">
        <v>352</v>
      </c>
      <c r="D321" s="31">
        <v>803731389</v>
      </c>
      <c r="E321" s="62">
        <v>330976586</v>
      </c>
      <c r="F321" s="62"/>
      <c r="G321" s="62">
        <v>330976586</v>
      </c>
      <c r="H321" s="54">
        <f>274072404+198682399</f>
        <v>472754803</v>
      </c>
      <c r="I321" s="54">
        <f t="shared" si="8"/>
        <v>803731389</v>
      </c>
      <c r="J321" s="54">
        <f t="shared" si="9"/>
        <v>1607462778</v>
      </c>
      <c r="K321" s="35">
        <v>11276</v>
      </c>
      <c r="L321" s="11" t="s">
        <v>204</v>
      </c>
      <c r="M321" s="5" t="s">
        <v>353</v>
      </c>
      <c r="N321" s="5" t="s">
        <v>14</v>
      </c>
      <c r="O321" s="5" t="s">
        <v>353</v>
      </c>
      <c r="P321" s="10" t="s">
        <v>174</v>
      </c>
      <c r="Q321" s="10" t="s">
        <v>206</v>
      </c>
      <c r="R321" s="45" t="s">
        <v>207</v>
      </c>
      <c r="S321" s="40" t="s">
        <v>1129</v>
      </c>
      <c r="T321" s="61">
        <v>41498</v>
      </c>
    </row>
    <row r="322" spans="1:283" ht="99.75" x14ac:dyDescent="0.25">
      <c r="A322" s="3">
        <v>2013520000379</v>
      </c>
      <c r="B322" s="4" t="s">
        <v>560</v>
      </c>
      <c r="C322" s="5" t="s">
        <v>392</v>
      </c>
      <c r="D322" s="31">
        <v>975513999</v>
      </c>
      <c r="E322" s="62">
        <v>362195998</v>
      </c>
      <c r="F322" s="62">
        <f>224232368+389085633</f>
        <v>613318001</v>
      </c>
      <c r="G322" s="62">
        <v>0</v>
      </c>
      <c r="H322" s="54">
        <v>0</v>
      </c>
      <c r="I322" s="54">
        <f t="shared" si="8"/>
        <v>0</v>
      </c>
      <c r="J322" s="54">
        <f t="shared" si="9"/>
        <v>975513999</v>
      </c>
      <c r="K322" s="34">
        <v>999</v>
      </c>
      <c r="L322" s="11" t="s">
        <v>204</v>
      </c>
      <c r="M322" s="5" t="s">
        <v>393</v>
      </c>
      <c r="N322" s="5" t="s">
        <v>14</v>
      </c>
      <c r="O322" s="5" t="s">
        <v>393</v>
      </c>
      <c r="P322" s="10" t="s">
        <v>174</v>
      </c>
      <c r="Q322" s="10" t="s">
        <v>206</v>
      </c>
      <c r="R322" s="45" t="s">
        <v>207</v>
      </c>
      <c r="S322" s="40" t="s">
        <v>1129</v>
      </c>
      <c r="T322" s="61">
        <v>41498</v>
      </c>
    </row>
    <row r="323" spans="1:283" ht="57" x14ac:dyDescent="0.25">
      <c r="A323" s="3">
        <v>2013520000380</v>
      </c>
      <c r="B323" s="4" t="s">
        <v>561</v>
      </c>
      <c r="C323" s="5" t="s">
        <v>13</v>
      </c>
      <c r="D323" s="31">
        <v>269966666</v>
      </c>
      <c r="E323" s="55">
        <v>269966666</v>
      </c>
      <c r="F323" s="55">
        <v>269966666</v>
      </c>
      <c r="G323" s="54">
        <v>0</v>
      </c>
      <c r="H323" s="54">
        <v>0</v>
      </c>
      <c r="I323" s="54">
        <f t="shared" si="8"/>
        <v>0</v>
      </c>
      <c r="J323" s="54">
        <f t="shared" si="9"/>
        <v>269966666</v>
      </c>
      <c r="K323" s="35">
        <v>18617</v>
      </c>
      <c r="L323" s="11" t="s">
        <v>32</v>
      </c>
      <c r="M323" s="5" t="s">
        <v>562</v>
      </c>
      <c r="N323" s="5" t="s">
        <v>96</v>
      </c>
      <c r="O323" s="5" t="s">
        <v>13</v>
      </c>
      <c r="P323" s="10" t="s">
        <v>76</v>
      </c>
      <c r="Q323" s="10" t="s">
        <v>131</v>
      </c>
      <c r="R323" s="45" t="s">
        <v>293</v>
      </c>
      <c r="S323" s="40" t="s">
        <v>1129</v>
      </c>
      <c r="T323" s="61">
        <v>41499</v>
      </c>
    </row>
    <row r="324" spans="1:283" ht="57" x14ac:dyDescent="0.25">
      <c r="A324" s="3">
        <v>2013520000381</v>
      </c>
      <c r="B324" s="4" t="s">
        <v>563</v>
      </c>
      <c r="C324" s="5" t="s">
        <v>13</v>
      </c>
      <c r="D324" s="31">
        <v>90466666</v>
      </c>
      <c r="E324" s="31">
        <v>90466666</v>
      </c>
      <c r="F324" s="40"/>
      <c r="G324" s="54">
        <v>0</v>
      </c>
      <c r="H324" s="54">
        <v>0</v>
      </c>
      <c r="I324" s="54">
        <f t="shared" si="8"/>
        <v>0</v>
      </c>
      <c r="J324" s="54">
        <f t="shared" si="9"/>
        <v>90466666</v>
      </c>
      <c r="K324" s="35">
        <v>8650</v>
      </c>
      <c r="L324" s="11" t="s">
        <v>32</v>
      </c>
      <c r="M324" s="5" t="s">
        <v>13</v>
      </c>
      <c r="N324" s="5" t="s">
        <v>92</v>
      </c>
      <c r="O324" s="5" t="s">
        <v>13</v>
      </c>
      <c r="P324" s="10" t="s">
        <v>76</v>
      </c>
      <c r="Q324" s="10" t="s">
        <v>131</v>
      </c>
      <c r="R324" s="45" t="s">
        <v>93</v>
      </c>
      <c r="S324" s="40" t="s">
        <v>1129</v>
      </c>
      <c r="T324" s="61">
        <v>41499</v>
      </c>
    </row>
    <row r="325" spans="1:283" ht="57" x14ac:dyDescent="0.25">
      <c r="A325" s="3">
        <v>2013520000382</v>
      </c>
      <c r="B325" s="4" t="s">
        <v>564</v>
      </c>
      <c r="C325" s="5" t="s">
        <v>13</v>
      </c>
      <c r="D325" s="31">
        <v>110466666</v>
      </c>
      <c r="E325" s="31">
        <v>110466666</v>
      </c>
      <c r="F325" s="40"/>
      <c r="G325" s="54">
        <v>0</v>
      </c>
      <c r="H325" s="54">
        <v>0</v>
      </c>
      <c r="I325" s="54">
        <f t="shared" si="8"/>
        <v>0</v>
      </c>
      <c r="J325" s="54">
        <f t="shared" si="9"/>
        <v>110466666</v>
      </c>
      <c r="K325" s="35">
        <v>8650</v>
      </c>
      <c r="L325" s="11" t="s">
        <v>32</v>
      </c>
      <c r="M325" s="5" t="s">
        <v>13</v>
      </c>
      <c r="N325" s="5" t="s">
        <v>94</v>
      </c>
      <c r="O325" s="5" t="s">
        <v>13</v>
      </c>
      <c r="P325" s="10" t="s">
        <v>76</v>
      </c>
      <c r="Q325" s="10" t="s">
        <v>131</v>
      </c>
      <c r="R325" s="45" t="s">
        <v>95</v>
      </c>
      <c r="S325" s="40" t="s">
        <v>1129</v>
      </c>
      <c r="T325" s="61">
        <v>41499</v>
      </c>
    </row>
    <row r="326" spans="1:283" ht="71.25" x14ac:dyDescent="0.25">
      <c r="A326" s="3">
        <v>2013520000383</v>
      </c>
      <c r="B326" s="4" t="s">
        <v>565</v>
      </c>
      <c r="C326" s="5" t="s">
        <v>566</v>
      </c>
      <c r="D326" s="31">
        <v>560061744</v>
      </c>
      <c r="E326" s="31">
        <v>560061744</v>
      </c>
      <c r="F326" s="40"/>
      <c r="G326" s="54">
        <v>0</v>
      </c>
      <c r="H326" s="54">
        <v>0</v>
      </c>
      <c r="I326" s="54">
        <f t="shared" si="8"/>
        <v>0</v>
      </c>
      <c r="J326" s="54">
        <f t="shared" si="9"/>
        <v>560061744</v>
      </c>
      <c r="K326" s="35">
        <v>17862</v>
      </c>
      <c r="L326" s="11" t="s">
        <v>22</v>
      </c>
      <c r="M326" s="5" t="s">
        <v>567</v>
      </c>
      <c r="N326" s="5" t="s">
        <v>23</v>
      </c>
      <c r="O326" s="5" t="s">
        <v>567</v>
      </c>
      <c r="P326" s="10" t="s">
        <v>76</v>
      </c>
      <c r="Q326" s="10" t="s">
        <v>135</v>
      </c>
      <c r="R326" s="45" t="s">
        <v>136</v>
      </c>
      <c r="S326" s="40" t="s">
        <v>1129</v>
      </c>
      <c r="T326" s="61">
        <v>41512</v>
      </c>
    </row>
    <row r="327" spans="1:283" ht="71.25" x14ac:dyDescent="0.25">
      <c r="A327" s="3">
        <v>2013520000384</v>
      </c>
      <c r="B327" s="4" t="s">
        <v>568</v>
      </c>
      <c r="C327" s="5" t="s">
        <v>315</v>
      </c>
      <c r="D327" s="31">
        <v>28000000</v>
      </c>
      <c r="E327" s="31">
        <v>28000000</v>
      </c>
      <c r="F327" s="40"/>
      <c r="G327" s="54">
        <v>0</v>
      </c>
      <c r="H327" s="54">
        <v>0</v>
      </c>
      <c r="I327" s="54">
        <f t="shared" si="8"/>
        <v>0</v>
      </c>
      <c r="J327" s="54">
        <f t="shared" si="9"/>
        <v>28000000</v>
      </c>
      <c r="K327" s="35">
        <v>13932</v>
      </c>
      <c r="L327" s="11" t="s">
        <v>22</v>
      </c>
      <c r="M327" s="5" t="s">
        <v>569</v>
      </c>
      <c r="N327" s="5" t="s">
        <v>23</v>
      </c>
      <c r="O327" s="5" t="s">
        <v>569</v>
      </c>
      <c r="P327" s="10" t="s">
        <v>76</v>
      </c>
      <c r="Q327" s="10" t="s">
        <v>135</v>
      </c>
      <c r="R327" s="45" t="s">
        <v>136</v>
      </c>
      <c r="S327" s="40" t="s">
        <v>1129</v>
      </c>
      <c r="T327" s="61">
        <v>41535</v>
      </c>
    </row>
    <row r="328" spans="1:283" ht="57" x14ac:dyDescent="0.25">
      <c r="A328" s="3">
        <v>2013520000385</v>
      </c>
      <c r="B328" s="4" t="s">
        <v>570</v>
      </c>
      <c r="C328" s="5" t="s">
        <v>13</v>
      </c>
      <c r="D328" s="31">
        <v>550000000</v>
      </c>
      <c r="E328" s="31">
        <v>550000000</v>
      </c>
      <c r="F328" s="40"/>
      <c r="G328" s="54">
        <v>0</v>
      </c>
      <c r="H328" s="54">
        <v>0</v>
      </c>
      <c r="I328" s="54">
        <f t="shared" si="8"/>
        <v>0</v>
      </c>
      <c r="J328" s="54">
        <f t="shared" si="9"/>
        <v>550000000</v>
      </c>
      <c r="K328" s="35">
        <v>10000</v>
      </c>
      <c r="L328" s="11" t="s">
        <v>32</v>
      </c>
      <c r="M328" s="5" t="s">
        <v>13</v>
      </c>
      <c r="N328" s="5" t="s">
        <v>91</v>
      </c>
      <c r="O328" s="5" t="s">
        <v>13</v>
      </c>
      <c r="P328" s="10" t="s">
        <v>76</v>
      </c>
      <c r="Q328" s="10" t="s">
        <v>131</v>
      </c>
      <c r="R328" s="45" t="s">
        <v>469</v>
      </c>
      <c r="S328" s="40" t="s">
        <v>1129</v>
      </c>
      <c r="T328" s="61">
        <v>41499</v>
      </c>
    </row>
    <row r="329" spans="1:283" ht="57" x14ac:dyDescent="0.25">
      <c r="A329" s="3">
        <v>2013520000386</v>
      </c>
      <c r="B329" s="4" t="s">
        <v>571</v>
      </c>
      <c r="C329" s="5" t="s">
        <v>13</v>
      </c>
      <c r="D329" s="31">
        <v>245450000</v>
      </c>
      <c r="E329" s="31">
        <v>245450000</v>
      </c>
      <c r="F329" s="40"/>
      <c r="G329" s="54">
        <v>0</v>
      </c>
      <c r="H329" s="54">
        <v>0</v>
      </c>
      <c r="I329" s="54">
        <f t="shared" si="8"/>
        <v>0</v>
      </c>
      <c r="J329" s="54">
        <f t="shared" si="9"/>
        <v>245450000</v>
      </c>
      <c r="K329" s="35">
        <v>1368</v>
      </c>
      <c r="L329" s="11" t="s">
        <v>32</v>
      </c>
      <c r="M329" s="5" t="s">
        <v>13</v>
      </c>
      <c r="N329" s="5" t="s">
        <v>96</v>
      </c>
      <c r="O329" s="5" t="s">
        <v>13</v>
      </c>
      <c r="P329" s="10" t="s">
        <v>76</v>
      </c>
      <c r="Q329" s="10" t="s">
        <v>131</v>
      </c>
      <c r="R329" s="45" t="s">
        <v>293</v>
      </c>
      <c r="S329" s="40" t="s">
        <v>1129</v>
      </c>
      <c r="T329" s="61">
        <v>41499</v>
      </c>
    </row>
    <row r="330" spans="1:283" ht="42.75" x14ac:dyDescent="0.25">
      <c r="A330" s="3">
        <v>2013520000387</v>
      </c>
      <c r="B330" s="4" t="s">
        <v>572</v>
      </c>
      <c r="C330" s="5" t="s">
        <v>16</v>
      </c>
      <c r="D330" s="31">
        <v>650100000</v>
      </c>
      <c r="E330" s="40"/>
      <c r="F330" s="40"/>
      <c r="G330" s="55">
        <v>650100000</v>
      </c>
      <c r="H330" s="54">
        <v>0</v>
      </c>
      <c r="I330" s="54">
        <f t="shared" si="8"/>
        <v>650100000</v>
      </c>
      <c r="J330" s="54">
        <f t="shared" si="9"/>
        <v>1300200000</v>
      </c>
      <c r="K330" s="35">
        <v>1185</v>
      </c>
      <c r="L330" s="11" t="s">
        <v>45</v>
      </c>
      <c r="M330" s="5" t="s">
        <v>13</v>
      </c>
      <c r="N330" s="5" t="s">
        <v>17</v>
      </c>
      <c r="O330" s="5" t="s">
        <v>13</v>
      </c>
      <c r="P330" s="10" t="s">
        <v>194</v>
      </c>
      <c r="Q330" s="10" t="s">
        <v>17</v>
      </c>
      <c r="R330" s="45" t="s">
        <v>257</v>
      </c>
      <c r="S330" s="40" t="s">
        <v>1128</v>
      </c>
      <c r="T330" s="61">
        <v>41499</v>
      </c>
    </row>
    <row r="331" spans="1:283" ht="42.75" x14ac:dyDescent="0.25">
      <c r="A331" s="3">
        <v>2013520000388</v>
      </c>
      <c r="B331" s="4" t="s">
        <v>573</v>
      </c>
      <c r="C331" s="5" t="s">
        <v>13</v>
      </c>
      <c r="D331" s="31">
        <v>220000000</v>
      </c>
      <c r="E331" s="31">
        <v>220000000</v>
      </c>
      <c r="F331" s="40"/>
      <c r="G331" s="54">
        <v>0</v>
      </c>
      <c r="H331" s="54">
        <v>0</v>
      </c>
      <c r="I331" s="54">
        <f t="shared" si="8"/>
        <v>0</v>
      </c>
      <c r="J331" s="54">
        <f t="shared" si="9"/>
        <v>220000000</v>
      </c>
      <c r="K331" s="34">
        <v>861</v>
      </c>
      <c r="L331" s="11" t="s">
        <v>66</v>
      </c>
      <c r="M331" s="5" t="s">
        <v>13</v>
      </c>
      <c r="N331" s="5" t="s">
        <v>71</v>
      </c>
      <c r="O331" s="5" t="s">
        <v>13</v>
      </c>
      <c r="P331" s="10" t="s">
        <v>194</v>
      </c>
      <c r="Q331" s="10" t="s">
        <v>402</v>
      </c>
      <c r="R331" s="45" t="s">
        <v>443</v>
      </c>
      <c r="S331" s="40" t="s">
        <v>1129</v>
      </c>
      <c r="T331" s="61">
        <v>41499</v>
      </c>
    </row>
    <row r="332" spans="1:283" s="1" customFormat="1" ht="50.25" customHeight="1" x14ac:dyDescent="0.25">
      <c r="A332" s="148">
        <v>2013520000389</v>
      </c>
      <c r="B332" s="4" t="s">
        <v>1245</v>
      </c>
      <c r="C332" s="5"/>
      <c r="D332" s="31"/>
      <c r="E332" s="31"/>
      <c r="F332" s="40"/>
      <c r="G332" s="54"/>
      <c r="H332" s="54"/>
      <c r="I332" s="54"/>
      <c r="J332" s="54"/>
      <c r="K332" s="34"/>
      <c r="L332" s="11"/>
      <c r="M332" s="5"/>
      <c r="N332" s="5"/>
      <c r="O332" s="5"/>
      <c r="P332" s="10"/>
      <c r="Q332" s="10"/>
      <c r="R332" s="45"/>
      <c r="S332" s="40" t="s">
        <v>1182</v>
      </c>
      <c r="T332" s="61"/>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c r="AT332" s="56"/>
      <c r="AU332" s="56"/>
      <c r="AV332" s="56"/>
      <c r="AW332" s="56"/>
      <c r="AX332" s="56"/>
      <c r="AY332" s="56"/>
      <c r="AZ332" s="56"/>
      <c r="BA332" s="56"/>
      <c r="BB332" s="56"/>
      <c r="BC332" s="56"/>
      <c r="BD332" s="56"/>
      <c r="BE332" s="56"/>
      <c r="BF332" s="56"/>
      <c r="BG332" s="56"/>
      <c r="BH332" s="56"/>
      <c r="BI332" s="56"/>
      <c r="BJ332" s="56"/>
      <c r="BK332" s="56"/>
      <c r="BL332" s="56"/>
      <c r="BM332" s="56"/>
      <c r="BN332" s="56"/>
      <c r="BO332" s="56"/>
      <c r="BP332" s="56"/>
      <c r="BQ332" s="56"/>
      <c r="BR332" s="56"/>
      <c r="BS332" s="56"/>
      <c r="BT332" s="56"/>
      <c r="BU332" s="56"/>
      <c r="BV332" s="56"/>
      <c r="BW332" s="56"/>
      <c r="BX332" s="56"/>
      <c r="BY332" s="56"/>
      <c r="BZ332" s="56"/>
      <c r="CA332" s="56"/>
      <c r="CB332" s="56"/>
      <c r="CC332" s="56"/>
      <c r="CD332" s="56"/>
      <c r="CE332" s="56"/>
      <c r="CF332" s="56"/>
      <c r="CG332" s="56"/>
      <c r="CH332" s="56"/>
      <c r="CI332" s="56"/>
      <c r="CJ332" s="56"/>
      <c r="CK332" s="56"/>
      <c r="CL332" s="56"/>
      <c r="CM332" s="56"/>
      <c r="CN332" s="56"/>
      <c r="CO332" s="56"/>
      <c r="CP332" s="56"/>
      <c r="CQ332" s="56"/>
      <c r="CR332" s="56"/>
      <c r="CS332" s="56"/>
      <c r="CT332" s="56"/>
      <c r="CU332" s="56"/>
      <c r="CV332" s="56"/>
      <c r="CW332" s="56"/>
      <c r="CX332" s="56"/>
      <c r="CY332" s="56"/>
      <c r="CZ332" s="56"/>
      <c r="DA332" s="56"/>
      <c r="DB332" s="56"/>
      <c r="DC332" s="56"/>
      <c r="DD332" s="56"/>
      <c r="DE332" s="56"/>
      <c r="DF332" s="56"/>
      <c r="DG332" s="56"/>
      <c r="DH332" s="56"/>
      <c r="DI332" s="56"/>
      <c r="DJ332" s="56"/>
      <c r="DK332" s="56"/>
      <c r="DL332" s="56"/>
      <c r="DM332" s="56"/>
      <c r="DN332" s="56"/>
      <c r="DO332" s="56"/>
      <c r="DP332" s="56"/>
      <c r="DQ332" s="56"/>
      <c r="DR332" s="56"/>
      <c r="DS332" s="56"/>
      <c r="DT332" s="56"/>
      <c r="DU332" s="56"/>
      <c r="DV332" s="56"/>
      <c r="DW332" s="56"/>
      <c r="DX332" s="56"/>
      <c r="DY332" s="56"/>
      <c r="DZ332" s="56"/>
      <c r="EA332" s="56"/>
      <c r="EB332" s="56"/>
      <c r="EC332" s="56"/>
      <c r="ED332" s="56"/>
      <c r="EE332" s="56"/>
      <c r="EF332" s="56"/>
      <c r="EG332" s="56"/>
      <c r="EH332" s="56"/>
      <c r="EI332" s="56"/>
      <c r="EJ332" s="56"/>
      <c r="EK332" s="56"/>
      <c r="EL332" s="56"/>
      <c r="EM332" s="56"/>
      <c r="EN332" s="56"/>
      <c r="EO332" s="56"/>
      <c r="EP332" s="56"/>
      <c r="EQ332" s="56"/>
      <c r="ER332" s="56"/>
      <c r="ES332" s="56"/>
      <c r="ET332" s="56"/>
      <c r="EU332" s="56"/>
      <c r="EV332" s="56"/>
      <c r="EW332" s="56"/>
      <c r="EX332" s="56"/>
      <c r="EY332" s="56"/>
      <c r="EZ332" s="56"/>
      <c r="FA332" s="56"/>
      <c r="FB332" s="56"/>
      <c r="FC332" s="56"/>
      <c r="FD332" s="56"/>
      <c r="FE332" s="56"/>
      <c r="FF332" s="56"/>
      <c r="FG332" s="56"/>
      <c r="FH332" s="56"/>
      <c r="FI332" s="56"/>
      <c r="FJ332" s="56"/>
      <c r="FK332" s="56"/>
      <c r="FL332" s="56"/>
      <c r="FM332" s="56"/>
      <c r="FN332" s="56"/>
      <c r="FO332" s="56"/>
      <c r="FP332" s="56"/>
      <c r="FQ332" s="56"/>
      <c r="FR332" s="56"/>
      <c r="FS332" s="56"/>
      <c r="FT332" s="56"/>
      <c r="FU332" s="56"/>
      <c r="FV332" s="56"/>
      <c r="FW332" s="56"/>
      <c r="FX332" s="56"/>
      <c r="FY332" s="56"/>
      <c r="FZ332" s="56"/>
      <c r="GA332" s="56"/>
      <c r="GB332" s="56"/>
      <c r="GC332" s="56"/>
      <c r="GD332" s="56"/>
      <c r="GE332" s="56"/>
      <c r="GF332" s="56"/>
      <c r="GG332" s="56"/>
      <c r="GH332" s="56"/>
      <c r="GI332" s="56"/>
      <c r="GJ332" s="56"/>
      <c r="GK332" s="56"/>
      <c r="GL332" s="56"/>
      <c r="GM332" s="56"/>
      <c r="GN332" s="56"/>
      <c r="GO332" s="56"/>
      <c r="GP332" s="56"/>
      <c r="GQ332" s="56"/>
      <c r="GR332" s="56"/>
      <c r="GS332" s="56"/>
      <c r="GT332" s="56"/>
      <c r="GU332" s="56"/>
      <c r="GV332" s="56"/>
      <c r="GW332" s="56"/>
      <c r="GX332" s="56"/>
      <c r="GY332" s="56"/>
      <c r="GZ332" s="56"/>
      <c r="HA332" s="56"/>
      <c r="HB332" s="56"/>
      <c r="HC332" s="56"/>
      <c r="HD332" s="56"/>
      <c r="HE332" s="56"/>
      <c r="HF332" s="56"/>
      <c r="HG332" s="56"/>
      <c r="HH332" s="56"/>
      <c r="HI332" s="56"/>
      <c r="HJ332" s="56"/>
      <c r="HK332" s="56"/>
      <c r="HL332" s="56"/>
      <c r="HM332" s="56"/>
      <c r="HN332" s="56"/>
      <c r="HO332" s="56"/>
      <c r="HP332" s="56"/>
      <c r="HQ332" s="56"/>
      <c r="HR332" s="56"/>
      <c r="HS332" s="56"/>
      <c r="HT332" s="56"/>
      <c r="HU332" s="56"/>
      <c r="HV332" s="56"/>
      <c r="HW332" s="56"/>
      <c r="HX332" s="56"/>
      <c r="HY332" s="56"/>
      <c r="HZ332" s="56"/>
      <c r="IA332" s="56"/>
      <c r="IB332" s="56"/>
      <c r="IC332" s="56"/>
      <c r="ID332" s="56"/>
      <c r="IE332" s="56"/>
      <c r="IF332" s="56"/>
      <c r="IG332" s="56"/>
      <c r="IH332" s="56"/>
      <c r="II332" s="56"/>
      <c r="IJ332" s="56"/>
      <c r="IK332" s="56"/>
      <c r="IL332" s="56"/>
      <c r="IM332" s="56"/>
      <c r="IN332" s="56"/>
      <c r="IO332" s="56"/>
      <c r="IP332" s="56"/>
      <c r="IQ332" s="56"/>
      <c r="IR332" s="56"/>
      <c r="IS332" s="56"/>
      <c r="IT332" s="56"/>
      <c r="IU332" s="56"/>
      <c r="IV332" s="56"/>
      <c r="IW332" s="56"/>
      <c r="IX332" s="56"/>
      <c r="IY332" s="56"/>
      <c r="IZ332" s="56"/>
      <c r="JA332" s="56"/>
      <c r="JB332" s="56"/>
      <c r="JC332" s="56"/>
      <c r="JD332" s="56"/>
      <c r="JE332" s="56"/>
      <c r="JF332" s="56"/>
      <c r="JG332" s="56"/>
      <c r="JH332" s="56"/>
      <c r="JI332" s="56"/>
      <c r="JJ332" s="56"/>
      <c r="JK332" s="56"/>
      <c r="JL332" s="56"/>
      <c r="JM332" s="56"/>
      <c r="JN332" s="56"/>
      <c r="JO332" s="56"/>
      <c r="JP332" s="56"/>
      <c r="JQ332" s="56"/>
      <c r="JR332" s="56"/>
      <c r="JS332" s="56"/>
      <c r="JT332" s="56"/>
      <c r="JU332" s="56"/>
      <c r="JV332" s="56"/>
      <c r="JW332" s="56"/>
    </row>
    <row r="333" spans="1:283" ht="85.5" x14ac:dyDescent="0.25">
      <c r="A333" s="3">
        <v>2013520000390</v>
      </c>
      <c r="B333" s="4" t="s">
        <v>574</v>
      </c>
      <c r="C333" s="5" t="s">
        <v>13</v>
      </c>
      <c r="D333" s="62">
        <v>61060000</v>
      </c>
      <c r="E333" s="66">
        <v>40060000</v>
      </c>
      <c r="F333" s="66">
        <v>21000000</v>
      </c>
      <c r="G333" s="54">
        <v>0</v>
      </c>
      <c r="H333" s="54">
        <v>0</v>
      </c>
      <c r="I333" s="54">
        <f t="shared" si="8"/>
        <v>0</v>
      </c>
      <c r="J333" s="54">
        <f t="shared" si="9"/>
        <v>61060000</v>
      </c>
      <c r="K333" s="35">
        <v>1701840</v>
      </c>
      <c r="L333" s="11" t="s">
        <v>49</v>
      </c>
      <c r="M333" s="5" t="s">
        <v>13</v>
      </c>
      <c r="N333" s="5" t="s">
        <v>17</v>
      </c>
      <c r="O333" s="5" t="s">
        <v>13</v>
      </c>
      <c r="P333" s="10" t="s">
        <v>194</v>
      </c>
      <c r="Q333" s="10" t="s">
        <v>402</v>
      </c>
      <c r="R333" s="45" t="s">
        <v>403</v>
      </c>
      <c r="S333" s="40" t="s">
        <v>1129</v>
      </c>
      <c r="T333" s="61">
        <v>41499</v>
      </c>
    </row>
    <row r="334" spans="1:283" s="1" customFormat="1" ht="51.75" customHeight="1" x14ac:dyDescent="0.25">
      <c r="A334" s="148">
        <v>2013520000391</v>
      </c>
      <c r="B334" s="4" t="s">
        <v>1246</v>
      </c>
      <c r="C334" s="5"/>
      <c r="D334" s="31"/>
      <c r="E334" s="66"/>
      <c r="F334" s="66"/>
      <c r="G334" s="54"/>
      <c r="H334" s="54"/>
      <c r="I334" s="54"/>
      <c r="J334" s="54"/>
      <c r="K334" s="35"/>
      <c r="L334" s="11"/>
      <c r="M334" s="5"/>
      <c r="N334" s="5"/>
      <c r="O334" s="5"/>
      <c r="P334" s="10"/>
      <c r="Q334" s="10"/>
      <c r="R334" s="45"/>
      <c r="S334" s="40" t="s">
        <v>1182</v>
      </c>
      <c r="T334" s="61"/>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c r="AS334" s="56"/>
      <c r="AT334" s="56"/>
      <c r="AU334" s="56"/>
      <c r="AV334" s="56"/>
      <c r="AW334" s="56"/>
      <c r="AX334" s="56"/>
      <c r="AY334" s="56"/>
      <c r="AZ334" s="56"/>
      <c r="BA334" s="56"/>
      <c r="BB334" s="56"/>
      <c r="BC334" s="56"/>
      <c r="BD334" s="56"/>
      <c r="BE334" s="56"/>
      <c r="BF334" s="56"/>
      <c r="BG334" s="56"/>
      <c r="BH334" s="56"/>
      <c r="BI334" s="56"/>
      <c r="BJ334" s="56"/>
      <c r="BK334" s="56"/>
      <c r="BL334" s="56"/>
      <c r="BM334" s="56"/>
      <c r="BN334" s="56"/>
      <c r="BO334" s="56"/>
      <c r="BP334" s="56"/>
      <c r="BQ334" s="56"/>
      <c r="BR334" s="56"/>
      <c r="BS334" s="56"/>
      <c r="BT334" s="56"/>
      <c r="BU334" s="56"/>
      <c r="BV334" s="56"/>
      <c r="BW334" s="56"/>
      <c r="BX334" s="56"/>
      <c r="BY334" s="56"/>
      <c r="BZ334" s="56"/>
      <c r="CA334" s="56"/>
      <c r="CB334" s="56"/>
      <c r="CC334" s="56"/>
      <c r="CD334" s="56"/>
      <c r="CE334" s="56"/>
      <c r="CF334" s="56"/>
      <c r="CG334" s="56"/>
      <c r="CH334" s="56"/>
      <c r="CI334" s="56"/>
      <c r="CJ334" s="56"/>
      <c r="CK334" s="56"/>
      <c r="CL334" s="56"/>
      <c r="CM334" s="56"/>
      <c r="CN334" s="56"/>
      <c r="CO334" s="56"/>
      <c r="CP334" s="56"/>
      <c r="CQ334" s="56"/>
      <c r="CR334" s="56"/>
      <c r="CS334" s="56"/>
      <c r="CT334" s="56"/>
      <c r="CU334" s="56"/>
      <c r="CV334" s="56"/>
      <c r="CW334" s="56"/>
      <c r="CX334" s="56"/>
      <c r="CY334" s="56"/>
      <c r="CZ334" s="56"/>
      <c r="DA334" s="56"/>
      <c r="DB334" s="56"/>
      <c r="DC334" s="56"/>
      <c r="DD334" s="56"/>
      <c r="DE334" s="56"/>
      <c r="DF334" s="56"/>
      <c r="DG334" s="56"/>
      <c r="DH334" s="56"/>
      <c r="DI334" s="56"/>
      <c r="DJ334" s="56"/>
      <c r="DK334" s="56"/>
      <c r="DL334" s="56"/>
      <c r="DM334" s="56"/>
      <c r="DN334" s="56"/>
      <c r="DO334" s="56"/>
      <c r="DP334" s="56"/>
      <c r="DQ334" s="56"/>
      <c r="DR334" s="56"/>
      <c r="DS334" s="56"/>
      <c r="DT334" s="56"/>
      <c r="DU334" s="56"/>
      <c r="DV334" s="56"/>
      <c r="DW334" s="56"/>
      <c r="DX334" s="56"/>
      <c r="DY334" s="56"/>
      <c r="DZ334" s="56"/>
      <c r="EA334" s="56"/>
      <c r="EB334" s="56"/>
      <c r="EC334" s="56"/>
      <c r="ED334" s="56"/>
      <c r="EE334" s="56"/>
      <c r="EF334" s="56"/>
      <c r="EG334" s="56"/>
      <c r="EH334" s="56"/>
      <c r="EI334" s="56"/>
      <c r="EJ334" s="56"/>
      <c r="EK334" s="56"/>
      <c r="EL334" s="56"/>
      <c r="EM334" s="56"/>
      <c r="EN334" s="56"/>
      <c r="EO334" s="56"/>
      <c r="EP334" s="56"/>
      <c r="EQ334" s="56"/>
      <c r="ER334" s="56"/>
      <c r="ES334" s="56"/>
      <c r="ET334" s="56"/>
      <c r="EU334" s="56"/>
      <c r="EV334" s="56"/>
      <c r="EW334" s="56"/>
      <c r="EX334" s="56"/>
      <c r="EY334" s="56"/>
      <c r="EZ334" s="56"/>
      <c r="FA334" s="56"/>
      <c r="FB334" s="56"/>
      <c r="FC334" s="56"/>
      <c r="FD334" s="56"/>
      <c r="FE334" s="56"/>
      <c r="FF334" s="56"/>
      <c r="FG334" s="56"/>
      <c r="FH334" s="56"/>
      <c r="FI334" s="56"/>
      <c r="FJ334" s="56"/>
      <c r="FK334" s="56"/>
      <c r="FL334" s="56"/>
      <c r="FM334" s="56"/>
      <c r="FN334" s="56"/>
      <c r="FO334" s="56"/>
      <c r="FP334" s="56"/>
      <c r="FQ334" s="56"/>
      <c r="FR334" s="56"/>
      <c r="FS334" s="56"/>
      <c r="FT334" s="56"/>
      <c r="FU334" s="56"/>
      <c r="FV334" s="56"/>
      <c r="FW334" s="56"/>
      <c r="FX334" s="56"/>
      <c r="FY334" s="56"/>
      <c r="FZ334" s="56"/>
      <c r="GA334" s="56"/>
      <c r="GB334" s="56"/>
      <c r="GC334" s="56"/>
      <c r="GD334" s="56"/>
      <c r="GE334" s="56"/>
      <c r="GF334" s="56"/>
      <c r="GG334" s="56"/>
      <c r="GH334" s="56"/>
      <c r="GI334" s="56"/>
      <c r="GJ334" s="56"/>
      <c r="GK334" s="56"/>
      <c r="GL334" s="56"/>
      <c r="GM334" s="56"/>
      <c r="GN334" s="56"/>
      <c r="GO334" s="56"/>
      <c r="GP334" s="56"/>
      <c r="GQ334" s="56"/>
      <c r="GR334" s="56"/>
      <c r="GS334" s="56"/>
      <c r="GT334" s="56"/>
      <c r="GU334" s="56"/>
      <c r="GV334" s="56"/>
      <c r="GW334" s="56"/>
      <c r="GX334" s="56"/>
      <c r="GY334" s="56"/>
      <c r="GZ334" s="56"/>
      <c r="HA334" s="56"/>
      <c r="HB334" s="56"/>
      <c r="HC334" s="56"/>
      <c r="HD334" s="56"/>
      <c r="HE334" s="56"/>
      <c r="HF334" s="56"/>
      <c r="HG334" s="56"/>
      <c r="HH334" s="56"/>
      <c r="HI334" s="56"/>
      <c r="HJ334" s="56"/>
      <c r="HK334" s="56"/>
      <c r="HL334" s="56"/>
      <c r="HM334" s="56"/>
      <c r="HN334" s="56"/>
      <c r="HO334" s="56"/>
      <c r="HP334" s="56"/>
      <c r="HQ334" s="56"/>
      <c r="HR334" s="56"/>
      <c r="HS334" s="56"/>
      <c r="HT334" s="56"/>
      <c r="HU334" s="56"/>
      <c r="HV334" s="56"/>
      <c r="HW334" s="56"/>
      <c r="HX334" s="56"/>
      <c r="HY334" s="56"/>
      <c r="HZ334" s="56"/>
      <c r="IA334" s="56"/>
      <c r="IB334" s="56"/>
      <c r="IC334" s="56"/>
      <c r="ID334" s="56"/>
      <c r="IE334" s="56"/>
      <c r="IF334" s="56"/>
      <c r="IG334" s="56"/>
      <c r="IH334" s="56"/>
      <c r="II334" s="56"/>
      <c r="IJ334" s="56"/>
      <c r="IK334" s="56"/>
      <c r="IL334" s="56"/>
      <c r="IM334" s="56"/>
      <c r="IN334" s="56"/>
      <c r="IO334" s="56"/>
      <c r="IP334" s="56"/>
      <c r="IQ334" s="56"/>
      <c r="IR334" s="56"/>
      <c r="IS334" s="56"/>
      <c r="IT334" s="56"/>
      <c r="IU334" s="56"/>
      <c r="IV334" s="56"/>
      <c r="IW334" s="56"/>
      <c r="IX334" s="56"/>
      <c r="IY334" s="56"/>
      <c r="IZ334" s="56"/>
      <c r="JA334" s="56"/>
      <c r="JB334" s="56"/>
      <c r="JC334" s="56"/>
      <c r="JD334" s="56"/>
      <c r="JE334" s="56"/>
      <c r="JF334" s="56"/>
      <c r="JG334" s="56"/>
      <c r="JH334" s="56"/>
      <c r="JI334" s="56"/>
      <c r="JJ334" s="56"/>
      <c r="JK334" s="56"/>
      <c r="JL334" s="56"/>
      <c r="JM334" s="56"/>
      <c r="JN334" s="56"/>
      <c r="JO334" s="56"/>
      <c r="JP334" s="56"/>
      <c r="JQ334" s="56"/>
      <c r="JR334" s="56"/>
      <c r="JS334" s="56"/>
      <c r="JT334" s="56"/>
      <c r="JU334" s="56"/>
      <c r="JV334" s="56"/>
      <c r="JW334" s="56"/>
    </row>
    <row r="335" spans="1:283" ht="85.5" x14ac:dyDescent="0.25">
      <c r="A335" s="3">
        <v>2013520000392</v>
      </c>
      <c r="B335" s="4" t="s">
        <v>575</v>
      </c>
      <c r="C335" s="5" t="s">
        <v>13</v>
      </c>
      <c r="D335" s="32">
        <v>1000000000</v>
      </c>
      <c r="E335" s="64"/>
      <c r="F335" s="64">
        <v>1000000000</v>
      </c>
      <c r="G335" s="54">
        <v>0</v>
      </c>
      <c r="H335" s="54">
        <v>0</v>
      </c>
      <c r="I335" s="54">
        <f t="shared" si="8"/>
        <v>0</v>
      </c>
      <c r="J335" s="54">
        <f t="shared" si="9"/>
        <v>1000000000</v>
      </c>
      <c r="K335" s="37">
        <v>39773</v>
      </c>
      <c r="L335" s="11" t="s">
        <v>40</v>
      </c>
      <c r="M335" s="5" t="s">
        <v>13</v>
      </c>
      <c r="N335" s="5" t="s">
        <v>42</v>
      </c>
      <c r="O335" s="5" t="s">
        <v>13</v>
      </c>
      <c r="P335" s="16" t="s">
        <v>145</v>
      </c>
      <c r="Q335" s="16" t="s">
        <v>146</v>
      </c>
      <c r="R335" s="46" t="s">
        <v>147</v>
      </c>
      <c r="S335" s="40" t="s">
        <v>1130</v>
      </c>
      <c r="T335" s="61">
        <v>41499</v>
      </c>
    </row>
    <row r="336" spans="1:283" ht="71.25" x14ac:dyDescent="0.25">
      <c r="A336" s="3">
        <v>2013520000393</v>
      </c>
      <c r="B336" s="4" t="s">
        <v>576</v>
      </c>
      <c r="C336" s="5" t="s">
        <v>25</v>
      </c>
      <c r="D336" s="31">
        <v>85000000</v>
      </c>
      <c r="E336" s="64">
        <v>75000000</v>
      </c>
      <c r="F336" s="64">
        <v>10000000</v>
      </c>
      <c r="G336" s="54">
        <v>0</v>
      </c>
      <c r="H336" s="54">
        <v>0</v>
      </c>
      <c r="I336" s="54">
        <f t="shared" si="8"/>
        <v>0</v>
      </c>
      <c r="J336" s="54">
        <f t="shared" si="9"/>
        <v>85000000</v>
      </c>
      <c r="K336" s="35">
        <v>2079</v>
      </c>
      <c r="L336" s="11" t="s">
        <v>12</v>
      </c>
      <c r="M336" s="5" t="s">
        <v>577</v>
      </c>
      <c r="N336" s="5" t="s">
        <v>578</v>
      </c>
      <c r="O336" s="5" t="s">
        <v>577</v>
      </c>
      <c r="P336" s="10" t="s">
        <v>76</v>
      </c>
      <c r="Q336" s="10" t="s">
        <v>135</v>
      </c>
      <c r="R336" s="45" t="s">
        <v>136</v>
      </c>
      <c r="S336" s="40" t="s">
        <v>1129</v>
      </c>
      <c r="T336" s="61">
        <v>41499</v>
      </c>
    </row>
    <row r="337" spans="1:283" ht="71.25" x14ac:dyDescent="0.25">
      <c r="A337" s="3">
        <v>2013520000394</v>
      </c>
      <c r="B337" s="4" t="s">
        <v>579</v>
      </c>
      <c r="C337" s="5" t="s">
        <v>13</v>
      </c>
      <c r="D337" s="62">
        <v>5273000000</v>
      </c>
      <c r="E337" s="62">
        <v>5273000000</v>
      </c>
      <c r="F337" s="40"/>
      <c r="G337" s="54">
        <v>0</v>
      </c>
      <c r="H337" s="54">
        <v>0</v>
      </c>
      <c r="I337" s="54">
        <f t="shared" si="8"/>
        <v>0</v>
      </c>
      <c r="J337" s="54">
        <f t="shared" si="9"/>
        <v>5273000000</v>
      </c>
      <c r="K337" s="35">
        <v>1541956</v>
      </c>
      <c r="L337" s="11" t="s">
        <v>80</v>
      </c>
      <c r="M337" s="5" t="s">
        <v>13</v>
      </c>
      <c r="N337" s="5" t="s">
        <v>27</v>
      </c>
      <c r="O337" s="5" t="s">
        <v>13</v>
      </c>
      <c r="P337" s="10" t="s">
        <v>76</v>
      </c>
      <c r="Q337" s="10" t="s">
        <v>135</v>
      </c>
      <c r="R337" s="45" t="s">
        <v>136</v>
      </c>
      <c r="S337" s="40" t="s">
        <v>1129</v>
      </c>
      <c r="T337" s="61">
        <v>41499</v>
      </c>
    </row>
    <row r="338" spans="1:283" ht="85.5" x14ac:dyDescent="0.25">
      <c r="A338" s="3">
        <v>2013520000395</v>
      </c>
      <c r="B338" s="4" t="s">
        <v>580</v>
      </c>
      <c r="C338" s="5" t="s">
        <v>13</v>
      </c>
      <c r="D338" s="62">
        <v>489656000</v>
      </c>
      <c r="E338" s="62">
        <v>489656000</v>
      </c>
      <c r="F338" s="40"/>
      <c r="G338" s="54">
        <v>0</v>
      </c>
      <c r="H338" s="54">
        <v>0</v>
      </c>
      <c r="I338" s="54">
        <f t="shared" si="8"/>
        <v>0</v>
      </c>
      <c r="J338" s="54">
        <f t="shared" si="9"/>
        <v>489656000</v>
      </c>
      <c r="K338" s="35">
        <v>1701782</v>
      </c>
      <c r="L338" s="11" t="s">
        <v>49</v>
      </c>
      <c r="M338" s="5" t="s">
        <v>13</v>
      </c>
      <c r="N338" s="5" t="s">
        <v>17</v>
      </c>
      <c r="O338" s="5" t="s">
        <v>13</v>
      </c>
      <c r="P338" s="10" t="s">
        <v>194</v>
      </c>
      <c r="Q338" s="10" t="s">
        <v>402</v>
      </c>
      <c r="R338" s="45" t="s">
        <v>403</v>
      </c>
      <c r="S338" s="40" t="s">
        <v>1129</v>
      </c>
      <c r="T338" s="61">
        <v>41499</v>
      </c>
    </row>
    <row r="339" spans="1:283" ht="57" x14ac:dyDescent="0.25">
      <c r="A339" s="3">
        <v>2013520000396</v>
      </c>
      <c r="B339" s="4" t="s">
        <v>581</v>
      </c>
      <c r="C339" s="5" t="s">
        <v>73</v>
      </c>
      <c r="D339" s="62">
        <v>10000000</v>
      </c>
      <c r="E339" s="62">
        <v>10000000</v>
      </c>
      <c r="F339" s="40"/>
      <c r="G339" s="54">
        <v>0</v>
      </c>
      <c r="H339" s="54">
        <v>0</v>
      </c>
      <c r="I339" s="54">
        <f t="shared" si="8"/>
        <v>0</v>
      </c>
      <c r="J339" s="54">
        <f t="shared" si="9"/>
        <v>10000000</v>
      </c>
      <c r="K339" s="34">
        <v>60</v>
      </c>
      <c r="L339" s="11" t="s">
        <v>12</v>
      </c>
      <c r="M339" s="5" t="s">
        <v>429</v>
      </c>
      <c r="N339" s="5" t="s">
        <v>29</v>
      </c>
      <c r="O339" s="5" t="s">
        <v>13</v>
      </c>
      <c r="P339" s="10" t="s">
        <v>145</v>
      </c>
      <c r="Q339" s="10" t="s">
        <v>146</v>
      </c>
      <c r="R339" s="45" t="s">
        <v>282</v>
      </c>
      <c r="S339" s="40" t="s">
        <v>1129</v>
      </c>
      <c r="T339" s="61">
        <v>41499</v>
      </c>
    </row>
    <row r="340" spans="1:283" ht="42.75" x14ac:dyDescent="0.25">
      <c r="A340" s="3">
        <v>2013520000397</v>
      </c>
      <c r="B340" s="4" t="s">
        <v>582</v>
      </c>
      <c r="C340" s="5" t="s">
        <v>13</v>
      </c>
      <c r="D340" s="62">
        <v>2660000000</v>
      </c>
      <c r="E340" s="62">
        <v>2660000000</v>
      </c>
      <c r="F340" s="40"/>
      <c r="G340" s="54">
        <v>0</v>
      </c>
      <c r="H340" s="54">
        <v>0</v>
      </c>
      <c r="I340" s="54">
        <f t="shared" si="8"/>
        <v>0</v>
      </c>
      <c r="J340" s="54">
        <f t="shared" si="9"/>
        <v>2660000000</v>
      </c>
      <c r="K340" s="35">
        <v>1701840</v>
      </c>
      <c r="L340" s="11" t="s">
        <v>12</v>
      </c>
      <c r="M340" s="5" t="s">
        <v>13</v>
      </c>
      <c r="N340" s="5" t="s">
        <v>34</v>
      </c>
      <c r="O340" s="5" t="s">
        <v>13</v>
      </c>
      <c r="P340" s="10" t="s">
        <v>145</v>
      </c>
      <c r="Q340" s="10" t="s">
        <v>278</v>
      </c>
      <c r="R340" s="45" t="s">
        <v>279</v>
      </c>
      <c r="S340" s="40" t="s">
        <v>1129</v>
      </c>
      <c r="T340" s="61">
        <v>41499</v>
      </c>
    </row>
    <row r="341" spans="1:283" ht="99.75" x14ac:dyDescent="0.25">
      <c r="A341" s="3">
        <v>2013520000398</v>
      </c>
      <c r="B341" s="4" t="s">
        <v>583</v>
      </c>
      <c r="C341" s="5" t="s">
        <v>16</v>
      </c>
      <c r="D341" s="62">
        <v>300000000</v>
      </c>
      <c r="E341" s="62">
        <v>300000000</v>
      </c>
      <c r="F341" s="62"/>
      <c r="G341" s="62">
        <v>0</v>
      </c>
      <c r="H341" s="62">
        <v>0</v>
      </c>
      <c r="I341" s="54">
        <f t="shared" si="8"/>
        <v>0</v>
      </c>
      <c r="J341" s="54">
        <f t="shared" si="9"/>
        <v>300000000</v>
      </c>
      <c r="K341" s="35">
        <v>154195</v>
      </c>
      <c r="L341" s="11" t="s">
        <v>360</v>
      </c>
      <c r="M341" s="5" t="s">
        <v>13</v>
      </c>
      <c r="N341" s="5" t="s">
        <v>108</v>
      </c>
      <c r="O341" s="5" t="s">
        <v>13</v>
      </c>
      <c r="P341" s="10" t="s">
        <v>174</v>
      </c>
      <c r="Q341" s="10" t="s">
        <v>206</v>
      </c>
      <c r="R341" s="45" t="s">
        <v>361</v>
      </c>
      <c r="S341" s="40" t="s">
        <v>1129</v>
      </c>
      <c r="T341" s="61">
        <v>41499</v>
      </c>
    </row>
    <row r="342" spans="1:283" s="1" customFormat="1" ht="30.75" customHeight="1" x14ac:dyDescent="0.25">
      <c r="A342" s="148">
        <v>2013520000399</v>
      </c>
      <c r="B342" s="4" t="s">
        <v>898</v>
      </c>
      <c r="C342" s="5"/>
      <c r="D342" s="31"/>
      <c r="E342" s="62"/>
      <c r="F342" s="62"/>
      <c r="G342" s="62"/>
      <c r="H342" s="62"/>
      <c r="I342" s="54"/>
      <c r="J342" s="54"/>
      <c r="K342" s="35"/>
      <c r="L342" s="11"/>
      <c r="M342" s="5"/>
      <c r="N342" s="5"/>
      <c r="O342" s="5"/>
      <c r="P342" s="10"/>
      <c r="Q342" s="10"/>
      <c r="R342" s="45"/>
      <c r="S342" s="40" t="s">
        <v>1129</v>
      </c>
      <c r="T342" s="61"/>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c r="AS342" s="56"/>
      <c r="AT342" s="56"/>
      <c r="AU342" s="56"/>
      <c r="AV342" s="56"/>
      <c r="AW342" s="56"/>
      <c r="AX342" s="56"/>
      <c r="AY342" s="56"/>
      <c r="AZ342" s="56"/>
      <c r="BA342" s="56"/>
      <c r="BB342" s="56"/>
      <c r="BC342" s="56"/>
      <c r="BD342" s="56"/>
      <c r="BE342" s="56"/>
      <c r="BF342" s="56"/>
      <c r="BG342" s="56"/>
      <c r="BH342" s="56"/>
      <c r="BI342" s="56"/>
      <c r="BJ342" s="56"/>
      <c r="BK342" s="56"/>
      <c r="BL342" s="56"/>
      <c r="BM342" s="56"/>
      <c r="BN342" s="56"/>
      <c r="BO342" s="56"/>
      <c r="BP342" s="56"/>
      <c r="BQ342" s="56"/>
      <c r="BR342" s="56"/>
      <c r="BS342" s="56"/>
      <c r="BT342" s="56"/>
      <c r="BU342" s="56"/>
      <c r="BV342" s="56"/>
      <c r="BW342" s="56"/>
      <c r="BX342" s="56"/>
      <c r="BY342" s="56"/>
      <c r="BZ342" s="56"/>
      <c r="CA342" s="56"/>
      <c r="CB342" s="56"/>
      <c r="CC342" s="56"/>
      <c r="CD342" s="56"/>
      <c r="CE342" s="56"/>
      <c r="CF342" s="56"/>
      <c r="CG342" s="56"/>
      <c r="CH342" s="56"/>
      <c r="CI342" s="56"/>
      <c r="CJ342" s="56"/>
      <c r="CK342" s="56"/>
      <c r="CL342" s="56"/>
      <c r="CM342" s="56"/>
      <c r="CN342" s="56"/>
      <c r="CO342" s="56"/>
      <c r="CP342" s="56"/>
      <c r="CQ342" s="56"/>
      <c r="CR342" s="56"/>
      <c r="CS342" s="56"/>
      <c r="CT342" s="56"/>
      <c r="CU342" s="56"/>
      <c r="CV342" s="56"/>
      <c r="CW342" s="56"/>
      <c r="CX342" s="56"/>
      <c r="CY342" s="56"/>
      <c r="CZ342" s="56"/>
      <c r="DA342" s="56"/>
      <c r="DB342" s="56"/>
      <c r="DC342" s="56"/>
      <c r="DD342" s="56"/>
      <c r="DE342" s="56"/>
      <c r="DF342" s="56"/>
      <c r="DG342" s="56"/>
      <c r="DH342" s="56"/>
      <c r="DI342" s="56"/>
      <c r="DJ342" s="56"/>
      <c r="DK342" s="56"/>
      <c r="DL342" s="56"/>
      <c r="DM342" s="56"/>
      <c r="DN342" s="56"/>
      <c r="DO342" s="56"/>
      <c r="DP342" s="56"/>
      <c r="DQ342" s="56"/>
      <c r="DR342" s="56"/>
      <c r="DS342" s="56"/>
      <c r="DT342" s="56"/>
      <c r="DU342" s="56"/>
      <c r="DV342" s="56"/>
      <c r="DW342" s="56"/>
      <c r="DX342" s="56"/>
      <c r="DY342" s="56"/>
      <c r="DZ342" s="56"/>
      <c r="EA342" s="56"/>
      <c r="EB342" s="56"/>
      <c r="EC342" s="56"/>
      <c r="ED342" s="56"/>
      <c r="EE342" s="56"/>
      <c r="EF342" s="56"/>
      <c r="EG342" s="56"/>
      <c r="EH342" s="56"/>
      <c r="EI342" s="56"/>
      <c r="EJ342" s="56"/>
      <c r="EK342" s="56"/>
      <c r="EL342" s="56"/>
      <c r="EM342" s="56"/>
      <c r="EN342" s="56"/>
      <c r="EO342" s="56"/>
      <c r="EP342" s="56"/>
      <c r="EQ342" s="56"/>
      <c r="ER342" s="56"/>
      <c r="ES342" s="56"/>
      <c r="ET342" s="56"/>
      <c r="EU342" s="56"/>
      <c r="EV342" s="56"/>
      <c r="EW342" s="56"/>
      <c r="EX342" s="56"/>
      <c r="EY342" s="56"/>
      <c r="EZ342" s="56"/>
      <c r="FA342" s="56"/>
      <c r="FB342" s="56"/>
      <c r="FC342" s="56"/>
      <c r="FD342" s="56"/>
      <c r="FE342" s="56"/>
      <c r="FF342" s="56"/>
      <c r="FG342" s="56"/>
      <c r="FH342" s="56"/>
      <c r="FI342" s="56"/>
      <c r="FJ342" s="56"/>
      <c r="FK342" s="56"/>
      <c r="FL342" s="56"/>
      <c r="FM342" s="56"/>
      <c r="FN342" s="56"/>
      <c r="FO342" s="56"/>
      <c r="FP342" s="56"/>
      <c r="FQ342" s="56"/>
      <c r="FR342" s="56"/>
      <c r="FS342" s="56"/>
      <c r="FT342" s="56"/>
      <c r="FU342" s="56"/>
      <c r="FV342" s="56"/>
      <c r="FW342" s="56"/>
      <c r="FX342" s="56"/>
      <c r="FY342" s="56"/>
      <c r="FZ342" s="56"/>
      <c r="GA342" s="56"/>
      <c r="GB342" s="56"/>
      <c r="GC342" s="56"/>
      <c r="GD342" s="56"/>
      <c r="GE342" s="56"/>
      <c r="GF342" s="56"/>
      <c r="GG342" s="56"/>
      <c r="GH342" s="56"/>
      <c r="GI342" s="56"/>
      <c r="GJ342" s="56"/>
      <c r="GK342" s="56"/>
      <c r="GL342" s="56"/>
      <c r="GM342" s="56"/>
      <c r="GN342" s="56"/>
      <c r="GO342" s="56"/>
      <c r="GP342" s="56"/>
      <c r="GQ342" s="56"/>
      <c r="GR342" s="56"/>
      <c r="GS342" s="56"/>
      <c r="GT342" s="56"/>
      <c r="GU342" s="56"/>
      <c r="GV342" s="56"/>
      <c r="GW342" s="56"/>
      <c r="GX342" s="56"/>
      <c r="GY342" s="56"/>
      <c r="GZ342" s="56"/>
      <c r="HA342" s="56"/>
      <c r="HB342" s="56"/>
      <c r="HC342" s="56"/>
      <c r="HD342" s="56"/>
      <c r="HE342" s="56"/>
      <c r="HF342" s="56"/>
      <c r="HG342" s="56"/>
      <c r="HH342" s="56"/>
      <c r="HI342" s="56"/>
      <c r="HJ342" s="56"/>
      <c r="HK342" s="56"/>
      <c r="HL342" s="56"/>
      <c r="HM342" s="56"/>
      <c r="HN342" s="56"/>
      <c r="HO342" s="56"/>
      <c r="HP342" s="56"/>
      <c r="HQ342" s="56"/>
      <c r="HR342" s="56"/>
      <c r="HS342" s="56"/>
      <c r="HT342" s="56"/>
      <c r="HU342" s="56"/>
      <c r="HV342" s="56"/>
      <c r="HW342" s="56"/>
      <c r="HX342" s="56"/>
      <c r="HY342" s="56"/>
      <c r="HZ342" s="56"/>
      <c r="IA342" s="56"/>
      <c r="IB342" s="56"/>
      <c r="IC342" s="56"/>
      <c r="ID342" s="56"/>
      <c r="IE342" s="56"/>
      <c r="IF342" s="56"/>
      <c r="IG342" s="56"/>
      <c r="IH342" s="56"/>
      <c r="II342" s="56"/>
      <c r="IJ342" s="56"/>
      <c r="IK342" s="56"/>
      <c r="IL342" s="56"/>
      <c r="IM342" s="56"/>
      <c r="IN342" s="56"/>
      <c r="IO342" s="56"/>
      <c r="IP342" s="56"/>
      <c r="IQ342" s="56"/>
      <c r="IR342" s="56"/>
      <c r="IS342" s="56"/>
      <c r="IT342" s="56"/>
      <c r="IU342" s="56"/>
      <c r="IV342" s="56"/>
      <c r="IW342" s="56"/>
      <c r="IX342" s="56"/>
      <c r="IY342" s="56"/>
      <c r="IZ342" s="56"/>
      <c r="JA342" s="56"/>
      <c r="JB342" s="56"/>
      <c r="JC342" s="56"/>
      <c r="JD342" s="56"/>
      <c r="JE342" s="56"/>
      <c r="JF342" s="56"/>
      <c r="JG342" s="56"/>
      <c r="JH342" s="56"/>
      <c r="JI342" s="56"/>
      <c r="JJ342" s="56"/>
      <c r="JK342" s="56"/>
      <c r="JL342" s="56"/>
      <c r="JM342" s="56"/>
      <c r="JN342" s="56"/>
      <c r="JO342" s="56"/>
      <c r="JP342" s="56"/>
      <c r="JQ342" s="56"/>
      <c r="JR342" s="56"/>
      <c r="JS342" s="56"/>
      <c r="JT342" s="56"/>
      <c r="JU342" s="56"/>
      <c r="JV342" s="56"/>
      <c r="JW342" s="56"/>
    </row>
    <row r="343" spans="1:283" ht="57" x14ac:dyDescent="0.25">
      <c r="A343" s="3">
        <v>2013520000400</v>
      </c>
      <c r="B343" s="4" t="s">
        <v>584</v>
      </c>
      <c r="C343" s="5" t="s">
        <v>13</v>
      </c>
      <c r="D343" s="31">
        <v>3809999974</v>
      </c>
      <c r="E343" s="62">
        <v>974694924</v>
      </c>
      <c r="F343" s="62">
        <f>1952338135+882966924</f>
        <v>2835305059</v>
      </c>
      <c r="G343" s="62">
        <v>0</v>
      </c>
      <c r="H343" s="62">
        <v>0</v>
      </c>
      <c r="I343" s="54">
        <f t="shared" si="8"/>
        <v>0</v>
      </c>
      <c r="J343" s="54">
        <f t="shared" si="9"/>
        <v>3809999974</v>
      </c>
      <c r="K343" s="35">
        <v>2250</v>
      </c>
      <c r="L343" s="11" t="s">
        <v>12</v>
      </c>
      <c r="M343" s="5" t="s">
        <v>13</v>
      </c>
      <c r="N343" s="5" t="s">
        <v>106</v>
      </c>
      <c r="O343" s="5" t="s">
        <v>13</v>
      </c>
      <c r="P343" s="10" t="s">
        <v>76</v>
      </c>
      <c r="Q343" s="10" t="s">
        <v>421</v>
      </c>
      <c r="R343" s="45" t="s">
        <v>422</v>
      </c>
      <c r="S343" s="61" t="s">
        <v>1129</v>
      </c>
      <c r="T343" s="61">
        <v>41499</v>
      </c>
    </row>
    <row r="344" spans="1:283" ht="99.75" x14ac:dyDescent="0.25">
      <c r="A344" s="3">
        <v>2013520000401</v>
      </c>
      <c r="B344" s="4" t="s">
        <v>585</v>
      </c>
      <c r="C344" s="5" t="s">
        <v>16</v>
      </c>
      <c r="D344" s="31">
        <v>400000000</v>
      </c>
      <c r="E344" s="62">
        <v>400000000</v>
      </c>
      <c r="F344" s="62"/>
      <c r="G344" s="62">
        <v>0</v>
      </c>
      <c r="H344" s="62">
        <v>0</v>
      </c>
      <c r="I344" s="54">
        <f t="shared" si="8"/>
        <v>0</v>
      </c>
      <c r="J344" s="54">
        <f t="shared" si="9"/>
        <v>400000000</v>
      </c>
      <c r="K344" s="35">
        <v>154195</v>
      </c>
      <c r="L344" s="11" t="s">
        <v>360</v>
      </c>
      <c r="M344" s="5" t="s">
        <v>13</v>
      </c>
      <c r="N344" s="5" t="s">
        <v>108</v>
      </c>
      <c r="O344" s="5" t="s">
        <v>13</v>
      </c>
      <c r="P344" s="10" t="s">
        <v>174</v>
      </c>
      <c r="Q344" s="10" t="s">
        <v>206</v>
      </c>
      <c r="R344" s="45" t="s">
        <v>361</v>
      </c>
      <c r="S344" s="40" t="s">
        <v>1129</v>
      </c>
      <c r="T344" s="61">
        <v>41499</v>
      </c>
    </row>
    <row r="345" spans="1:283" ht="42.75" x14ac:dyDescent="0.25">
      <c r="A345" s="3">
        <v>2013520000402</v>
      </c>
      <c r="B345" s="4" t="s">
        <v>586</v>
      </c>
      <c r="C345" s="5" t="s">
        <v>13</v>
      </c>
      <c r="D345" s="31">
        <v>105000000</v>
      </c>
      <c r="E345" s="62"/>
      <c r="F345" s="62"/>
      <c r="G345" s="62">
        <v>0</v>
      </c>
      <c r="H345" s="62">
        <v>0</v>
      </c>
      <c r="I345" s="54">
        <f t="shared" si="8"/>
        <v>0</v>
      </c>
      <c r="J345" s="54">
        <f t="shared" si="9"/>
        <v>105000000</v>
      </c>
      <c r="K345" s="35">
        <v>1701840</v>
      </c>
      <c r="L345" s="11" t="s">
        <v>49</v>
      </c>
      <c r="M345" s="5" t="s">
        <v>13</v>
      </c>
      <c r="N345" s="5" t="s">
        <v>17</v>
      </c>
      <c r="O345" s="5" t="s">
        <v>13</v>
      </c>
      <c r="P345" s="10" t="s">
        <v>194</v>
      </c>
      <c r="Q345" s="10" t="s">
        <v>17</v>
      </c>
      <c r="R345" s="45" t="s">
        <v>257</v>
      </c>
      <c r="S345" s="40" t="s">
        <v>1129</v>
      </c>
      <c r="T345" s="61">
        <v>41499</v>
      </c>
    </row>
    <row r="346" spans="1:283" ht="99.75" x14ac:dyDescent="0.25">
      <c r="A346" s="3">
        <v>2013520000403</v>
      </c>
      <c r="B346" s="4" t="s">
        <v>587</v>
      </c>
      <c r="C346" s="5" t="s">
        <v>16</v>
      </c>
      <c r="D346" s="31">
        <v>300000000</v>
      </c>
      <c r="E346" s="62">
        <v>300000000</v>
      </c>
      <c r="F346" s="62"/>
      <c r="G346" s="62">
        <v>590000000</v>
      </c>
      <c r="H346" s="62">
        <v>0</v>
      </c>
      <c r="I346" s="54">
        <f t="shared" si="8"/>
        <v>590000000</v>
      </c>
      <c r="J346" s="54">
        <f t="shared" si="9"/>
        <v>890000000</v>
      </c>
      <c r="K346" s="35">
        <v>77097</v>
      </c>
      <c r="L346" s="11" t="s">
        <v>360</v>
      </c>
      <c r="M346" s="5" t="s">
        <v>13</v>
      </c>
      <c r="N346" s="5" t="s">
        <v>108</v>
      </c>
      <c r="O346" s="5" t="s">
        <v>13</v>
      </c>
      <c r="P346" s="10" t="s">
        <v>174</v>
      </c>
      <c r="Q346" s="10" t="s">
        <v>206</v>
      </c>
      <c r="R346" s="45" t="s">
        <v>361</v>
      </c>
      <c r="S346" s="40" t="s">
        <v>1128</v>
      </c>
      <c r="T346" s="61">
        <v>41499</v>
      </c>
    </row>
    <row r="347" spans="1:283" ht="57" x14ac:dyDescent="0.25">
      <c r="A347" s="3">
        <v>2013520000404</v>
      </c>
      <c r="B347" s="4" t="s">
        <v>588</v>
      </c>
      <c r="C347" s="5" t="s">
        <v>13</v>
      </c>
      <c r="D347" s="31">
        <v>4883405831</v>
      </c>
      <c r="E347" s="62"/>
      <c r="F347" s="62"/>
      <c r="G347" s="62">
        <v>2802405831</v>
      </c>
      <c r="H347" s="62">
        <v>2081000000</v>
      </c>
      <c r="I347" s="54">
        <f t="shared" si="8"/>
        <v>4883405831</v>
      </c>
      <c r="J347" s="54">
        <f t="shared" si="9"/>
        <v>9766811662</v>
      </c>
      <c r="K347" s="35">
        <v>174684</v>
      </c>
      <c r="L347" s="11" t="s">
        <v>51</v>
      </c>
      <c r="M347" s="5" t="s">
        <v>13</v>
      </c>
      <c r="N347" s="5" t="s">
        <v>27</v>
      </c>
      <c r="O347" s="5" t="s">
        <v>13</v>
      </c>
      <c r="P347" s="10" t="s">
        <v>76</v>
      </c>
      <c r="Q347" s="10" t="s">
        <v>77</v>
      </c>
      <c r="R347" s="45" t="s">
        <v>164</v>
      </c>
      <c r="S347" s="40" t="s">
        <v>1129</v>
      </c>
      <c r="T347" s="61">
        <v>41500</v>
      </c>
    </row>
    <row r="348" spans="1:283" ht="42.75" x14ac:dyDescent="0.25">
      <c r="A348" s="3">
        <v>2013520000405</v>
      </c>
      <c r="B348" s="4" t="s">
        <v>589</v>
      </c>
      <c r="C348" s="5" t="s">
        <v>13</v>
      </c>
      <c r="D348" s="31">
        <v>250000000</v>
      </c>
      <c r="E348" s="31">
        <v>250000000</v>
      </c>
      <c r="F348" s="62"/>
      <c r="G348" s="62">
        <v>0</v>
      </c>
      <c r="H348" s="62">
        <v>0</v>
      </c>
      <c r="I348" s="54">
        <f t="shared" si="8"/>
        <v>0</v>
      </c>
      <c r="J348" s="54">
        <f t="shared" si="9"/>
        <v>250000000</v>
      </c>
      <c r="K348" s="34">
        <v>500</v>
      </c>
      <c r="L348" s="11" t="s">
        <v>66</v>
      </c>
      <c r="M348" s="5" t="s">
        <v>13</v>
      </c>
      <c r="N348" s="5" t="s">
        <v>71</v>
      </c>
      <c r="O348" s="5" t="s">
        <v>13</v>
      </c>
      <c r="P348" s="10" t="s">
        <v>194</v>
      </c>
      <c r="Q348" s="10" t="s">
        <v>402</v>
      </c>
      <c r="R348" s="45" t="s">
        <v>443</v>
      </c>
      <c r="S348" s="40" t="s">
        <v>1129</v>
      </c>
      <c r="T348" s="61">
        <v>41500</v>
      </c>
    </row>
    <row r="349" spans="1:283" s="1" customFormat="1" ht="38.25" customHeight="1" x14ac:dyDescent="0.25">
      <c r="A349" s="148">
        <v>2013520000406</v>
      </c>
      <c r="B349" s="4" t="s">
        <v>588</v>
      </c>
      <c r="C349" s="5"/>
      <c r="D349" s="31"/>
      <c r="E349" s="31"/>
      <c r="F349" s="62"/>
      <c r="G349" s="62"/>
      <c r="H349" s="62"/>
      <c r="I349" s="54"/>
      <c r="J349" s="54"/>
      <c r="K349" s="34"/>
      <c r="L349" s="11"/>
      <c r="M349" s="5"/>
      <c r="N349" s="5"/>
      <c r="O349" s="5"/>
      <c r="P349" s="10"/>
      <c r="Q349" s="10"/>
      <c r="R349" s="45"/>
      <c r="S349" s="40" t="s">
        <v>1182</v>
      </c>
      <c r="T349" s="61"/>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c r="AT349" s="56"/>
      <c r="AU349" s="56"/>
      <c r="AV349" s="56"/>
      <c r="AW349" s="56"/>
      <c r="AX349" s="56"/>
      <c r="AY349" s="56"/>
      <c r="AZ349" s="56"/>
      <c r="BA349" s="56"/>
      <c r="BB349" s="56"/>
      <c r="BC349" s="56"/>
      <c r="BD349" s="56"/>
      <c r="BE349" s="56"/>
      <c r="BF349" s="56"/>
      <c r="BG349" s="56"/>
      <c r="BH349" s="56"/>
      <c r="BI349" s="56"/>
      <c r="BJ349" s="56"/>
      <c r="BK349" s="56"/>
      <c r="BL349" s="56"/>
      <c r="BM349" s="56"/>
      <c r="BN349" s="56"/>
      <c r="BO349" s="56"/>
      <c r="BP349" s="56"/>
      <c r="BQ349" s="56"/>
      <c r="BR349" s="56"/>
      <c r="BS349" s="56"/>
      <c r="BT349" s="56"/>
      <c r="BU349" s="56"/>
      <c r="BV349" s="56"/>
      <c r="BW349" s="56"/>
      <c r="BX349" s="56"/>
      <c r="BY349" s="56"/>
      <c r="BZ349" s="56"/>
      <c r="CA349" s="56"/>
      <c r="CB349" s="56"/>
      <c r="CC349" s="56"/>
      <c r="CD349" s="56"/>
      <c r="CE349" s="56"/>
      <c r="CF349" s="56"/>
      <c r="CG349" s="56"/>
      <c r="CH349" s="56"/>
      <c r="CI349" s="56"/>
      <c r="CJ349" s="56"/>
      <c r="CK349" s="56"/>
      <c r="CL349" s="56"/>
      <c r="CM349" s="56"/>
      <c r="CN349" s="56"/>
      <c r="CO349" s="56"/>
      <c r="CP349" s="56"/>
      <c r="CQ349" s="56"/>
      <c r="CR349" s="56"/>
      <c r="CS349" s="56"/>
      <c r="CT349" s="56"/>
      <c r="CU349" s="56"/>
      <c r="CV349" s="56"/>
      <c r="CW349" s="56"/>
      <c r="CX349" s="56"/>
      <c r="CY349" s="56"/>
      <c r="CZ349" s="56"/>
      <c r="DA349" s="56"/>
      <c r="DB349" s="56"/>
      <c r="DC349" s="56"/>
      <c r="DD349" s="56"/>
      <c r="DE349" s="56"/>
      <c r="DF349" s="56"/>
      <c r="DG349" s="56"/>
      <c r="DH349" s="56"/>
      <c r="DI349" s="56"/>
      <c r="DJ349" s="56"/>
      <c r="DK349" s="56"/>
      <c r="DL349" s="56"/>
      <c r="DM349" s="56"/>
      <c r="DN349" s="56"/>
      <c r="DO349" s="56"/>
      <c r="DP349" s="56"/>
      <c r="DQ349" s="56"/>
      <c r="DR349" s="56"/>
      <c r="DS349" s="56"/>
      <c r="DT349" s="56"/>
      <c r="DU349" s="56"/>
      <c r="DV349" s="56"/>
      <c r="DW349" s="56"/>
      <c r="DX349" s="56"/>
      <c r="DY349" s="56"/>
      <c r="DZ349" s="56"/>
      <c r="EA349" s="56"/>
      <c r="EB349" s="56"/>
      <c r="EC349" s="56"/>
      <c r="ED349" s="56"/>
      <c r="EE349" s="56"/>
      <c r="EF349" s="56"/>
      <c r="EG349" s="56"/>
      <c r="EH349" s="56"/>
      <c r="EI349" s="56"/>
      <c r="EJ349" s="56"/>
      <c r="EK349" s="56"/>
      <c r="EL349" s="56"/>
      <c r="EM349" s="56"/>
      <c r="EN349" s="56"/>
      <c r="EO349" s="56"/>
      <c r="EP349" s="56"/>
      <c r="EQ349" s="56"/>
      <c r="ER349" s="56"/>
      <c r="ES349" s="56"/>
      <c r="ET349" s="56"/>
      <c r="EU349" s="56"/>
      <c r="EV349" s="56"/>
      <c r="EW349" s="56"/>
      <c r="EX349" s="56"/>
      <c r="EY349" s="56"/>
      <c r="EZ349" s="56"/>
      <c r="FA349" s="56"/>
      <c r="FB349" s="56"/>
      <c r="FC349" s="56"/>
      <c r="FD349" s="56"/>
      <c r="FE349" s="56"/>
      <c r="FF349" s="56"/>
      <c r="FG349" s="56"/>
      <c r="FH349" s="56"/>
      <c r="FI349" s="56"/>
      <c r="FJ349" s="56"/>
      <c r="FK349" s="56"/>
      <c r="FL349" s="56"/>
      <c r="FM349" s="56"/>
      <c r="FN349" s="56"/>
      <c r="FO349" s="56"/>
      <c r="FP349" s="56"/>
      <c r="FQ349" s="56"/>
      <c r="FR349" s="56"/>
      <c r="FS349" s="56"/>
      <c r="FT349" s="56"/>
      <c r="FU349" s="56"/>
      <c r="FV349" s="56"/>
      <c r="FW349" s="56"/>
      <c r="FX349" s="56"/>
      <c r="FY349" s="56"/>
      <c r="FZ349" s="56"/>
      <c r="GA349" s="56"/>
      <c r="GB349" s="56"/>
      <c r="GC349" s="56"/>
      <c r="GD349" s="56"/>
      <c r="GE349" s="56"/>
      <c r="GF349" s="56"/>
      <c r="GG349" s="56"/>
      <c r="GH349" s="56"/>
      <c r="GI349" s="56"/>
      <c r="GJ349" s="56"/>
      <c r="GK349" s="56"/>
      <c r="GL349" s="56"/>
      <c r="GM349" s="56"/>
      <c r="GN349" s="56"/>
      <c r="GO349" s="56"/>
      <c r="GP349" s="56"/>
      <c r="GQ349" s="56"/>
      <c r="GR349" s="56"/>
      <c r="GS349" s="56"/>
      <c r="GT349" s="56"/>
      <c r="GU349" s="56"/>
      <c r="GV349" s="56"/>
      <c r="GW349" s="56"/>
      <c r="GX349" s="56"/>
      <c r="GY349" s="56"/>
      <c r="GZ349" s="56"/>
      <c r="HA349" s="56"/>
      <c r="HB349" s="56"/>
      <c r="HC349" s="56"/>
      <c r="HD349" s="56"/>
      <c r="HE349" s="56"/>
      <c r="HF349" s="56"/>
      <c r="HG349" s="56"/>
      <c r="HH349" s="56"/>
      <c r="HI349" s="56"/>
      <c r="HJ349" s="56"/>
      <c r="HK349" s="56"/>
      <c r="HL349" s="56"/>
      <c r="HM349" s="56"/>
      <c r="HN349" s="56"/>
      <c r="HO349" s="56"/>
      <c r="HP349" s="56"/>
      <c r="HQ349" s="56"/>
      <c r="HR349" s="56"/>
      <c r="HS349" s="56"/>
      <c r="HT349" s="56"/>
      <c r="HU349" s="56"/>
      <c r="HV349" s="56"/>
      <c r="HW349" s="56"/>
      <c r="HX349" s="56"/>
      <c r="HY349" s="56"/>
      <c r="HZ349" s="56"/>
      <c r="IA349" s="56"/>
      <c r="IB349" s="56"/>
      <c r="IC349" s="56"/>
      <c r="ID349" s="56"/>
      <c r="IE349" s="56"/>
      <c r="IF349" s="56"/>
      <c r="IG349" s="56"/>
      <c r="IH349" s="56"/>
      <c r="II349" s="56"/>
      <c r="IJ349" s="56"/>
      <c r="IK349" s="56"/>
      <c r="IL349" s="56"/>
      <c r="IM349" s="56"/>
      <c r="IN349" s="56"/>
      <c r="IO349" s="56"/>
      <c r="IP349" s="56"/>
      <c r="IQ349" s="56"/>
      <c r="IR349" s="56"/>
      <c r="IS349" s="56"/>
      <c r="IT349" s="56"/>
      <c r="IU349" s="56"/>
      <c r="IV349" s="56"/>
      <c r="IW349" s="56"/>
      <c r="IX349" s="56"/>
      <c r="IY349" s="56"/>
      <c r="IZ349" s="56"/>
      <c r="JA349" s="56"/>
      <c r="JB349" s="56"/>
      <c r="JC349" s="56"/>
      <c r="JD349" s="56"/>
      <c r="JE349" s="56"/>
      <c r="JF349" s="56"/>
      <c r="JG349" s="56"/>
      <c r="JH349" s="56"/>
      <c r="JI349" s="56"/>
      <c r="JJ349" s="56"/>
      <c r="JK349" s="56"/>
      <c r="JL349" s="56"/>
      <c r="JM349" s="56"/>
      <c r="JN349" s="56"/>
      <c r="JO349" s="56"/>
      <c r="JP349" s="56"/>
      <c r="JQ349" s="56"/>
      <c r="JR349" s="56"/>
      <c r="JS349" s="56"/>
      <c r="JT349" s="56"/>
      <c r="JU349" s="56"/>
      <c r="JV349" s="56"/>
      <c r="JW349" s="56"/>
    </row>
    <row r="350" spans="1:283" s="1" customFormat="1" ht="57" customHeight="1" x14ac:dyDescent="0.25">
      <c r="A350" s="148">
        <v>2013520000407</v>
      </c>
      <c r="B350" s="4" t="s">
        <v>899</v>
      </c>
      <c r="C350" s="5"/>
      <c r="D350" s="31"/>
      <c r="E350" s="31"/>
      <c r="F350" s="62"/>
      <c r="G350" s="62"/>
      <c r="H350" s="62"/>
      <c r="I350" s="54"/>
      <c r="J350" s="54"/>
      <c r="K350" s="34"/>
      <c r="L350" s="11"/>
      <c r="M350" s="5"/>
      <c r="N350" s="5"/>
      <c r="O350" s="5"/>
      <c r="P350" s="10"/>
      <c r="Q350" s="10"/>
      <c r="R350" s="45"/>
      <c r="S350" s="40" t="s">
        <v>1129</v>
      </c>
      <c r="T350" s="61"/>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c r="AT350" s="56"/>
      <c r="AU350" s="56"/>
      <c r="AV350" s="56"/>
      <c r="AW350" s="56"/>
      <c r="AX350" s="56"/>
      <c r="AY350" s="56"/>
      <c r="AZ350" s="56"/>
      <c r="BA350" s="56"/>
      <c r="BB350" s="56"/>
      <c r="BC350" s="56"/>
      <c r="BD350" s="56"/>
      <c r="BE350" s="56"/>
      <c r="BF350" s="56"/>
      <c r="BG350" s="56"/>
      <c r="BH350" s="56"/>
      <c r="BI350" s="56"/>
      <c r="BJ350" s="56"/>
      <c r="BK350" s="56"/>
      <c r="BL350" s="56"/>
      <c r="BM350" s="56"/>
      <c r="BN350" s="56"/>
      <c r="BO350" s="56"/>
      <c r="BP350" s="56"/>
      <c r="BQ350" s="56"/>
      <c r="BR350" s="56"/>
      <c r="BS350" s="56"/>
      <c r="BT350" s="56"/>
      <c r="BU350" s="56"/>
      <c r="BV350" s="56"/>
      <c r="BW350" s="56"/>
      <c r="BX350" s="56"/>
      <c r="BY350" s="56"/>
      <c r="BZ350" s="56"/>
      <c r="CA350" s="56"/>
      <c r="CB350" s="56"/>
      <c r="CC350" s="56"/>
      <c r="CD350" s="56"/>
      <c r="CE350" s="56"/>
      <c r="CF350" s="56"/>
      <c r="CG350" s="56"/>
      <c r="CH350" s="56"/>
      <c r="CI350" s="56"/>
      <c r="CJ350" s="56"/>
      <c r="CK350" s="56"/>
      <c r="CL350" s="56"/>
      <c r="CM350" s="56"/>
      <c r="CN350" s="56"/>
      <c r="CO350" s="56"/>
      <c r="CP350" s="56"/>
      <c r="CQ350" s="56"/>
      <c r="CR350" s="56"/>
      <c r="CS350" s="56"/>
      <c r="CT350" s="56"/>
      <c r="CU350" s="56"/>
      <c r="CV350" s="56"/>
      <c r="CW350" s="56"/>
      <c r="CX350" s="56"/>
      <c r="CY350" s="56"/>
      <c r="CZ350" s="56"/>
      <c r="DA350" s="56"/>
      <c r="DB350" s="56"/>
      <c r="DC350" s="56"/>
      <c r="DD350" s="56"/>
      <c r="DE350" s="56"/>
      <c r="DF350" s="56"/>
      <c r="DG350" s="56"/>
      <c r="DH350" s="56"/>
      <c r="DI350" s="56"/>
      <c r="DJ350" s="56"/>
      <c r="DK350" s="56"/>
      <c r="DL350" s="56"/>
      <c r="DM350" s="56"/>
      <c r="DN350" s="56"/>
      <c r="DO350" s="56"/>
      <c r="DP350" s="56"/>
      <c r="DQ350" s="56"/>
      <c r="DR350" s="56"/>
      <c r="DS350" s="56"/>
      <c r="DT350" s="56"/>
      <c r="DU350" s="56"/>
      <c r="DV350" s="56"/>
      <c r="DW350" s="56"/>
      <c r="DX350" s="56"/>
      <c r="DY350" s="56"/>
      <c r="DZ350" s="56"/>
      <c r="EA350" s="56"/>
      <c r="EB350" s="56"/>
      <c r="EC350" s="56"/>
      <c r="ED350" s="56"/>
      <c r="EE350" s="56"/>
      <c r="EF350" s="56"/>
      <c r="EG350" s="56"/>
      <c r="EH350" s="56"/>
      <c r="EI350" s="56"/>
      <c r="EJ350" s="56"/>
      <c r="EK350" s="56"/>
      <c r="EL350" s="56"/>
      <c r="EM350" s="56"/>
      <c r="EN350" s="56"/>
      <c r="EO350" s="56"/>
      <c r="EP350" s="56"/>
      <c r="EQ350" s="56"/>
      <c r="ER350" s="56"/>
      <c r="ES350" s="56"/>
      <c r="ET350" s="56"/>
      <c r="EU350" s="56"/>
      <c r="EV350" s="56"/>
      <c r="EW350" s="56"/>
      <c r="EX350" s="56"/>
      <c r="EY350" s="56"/>
      <c r="EZ350" s="56"/>
      <c r="FA350" s="56"/>
      <c r="FB350" s="56"/>
      <c r="FC350" s="56"/>
      <c r="FD350" s="56"/>
      <c r="FE350" s="56"/>
      <c r="FF350" s="56"/>
      <c r="FG350" s="56"/>
      <c r="FH350" s="56"/>
      <c r="FI350" s="56"/>
      <c r="FJ350" s="56"/>
      <c r="FK350" s="56"/>
      <c r="FL350" s="56"/>
      <c r="FM350" s="56"/>
      <c r="FN350" s="56"/>
      <c r="FO350" s="56"/>
      <c r="FP350" s="56"/>
      <c r="FQ350" s="56"/>
      <c r="FR350" s="56"/>
      <c r="FS350" s="56"/>
      <c r="FT350" s="56"/>
      <c r="FU350" s="56"/>
      <c r="FV350" s="56"/>
      <c r="FW350" s="56"/>
      <c r="FX350" s="56"/>
      <c r="FY350" s="56"/>
      <c r="FZ350" s="56"/>
      <c r="GA350" s="56"/>
      <c r="GB350" s="56"/>
      <c r="GC350" s="56"/>
      <c r="GD350" s="56"/>
      <c r="GE350" s="56"/>
      <c r="GF350" s="56"/>
      <c r="GG350" s="56"/>
      <c r="GH350" s="56"/>
      <c r="GI350" s="56"/>
      <c r="GJ350" s="56"/>
      <c r="GK350" s="56"/>
      <c r="GL350" s="56"/>
      <c r="GM350" s="56"/>
      <c r="GN350" s="56"/>
      <c r="GO350" s="56"/>
      <c r="GP350" s="56"/>
      <c r="GQ350" s="56"/>
      <c r="GR350" s="56"/>
      <c r="GS350" s="56"/>
      <c r="GT350" s="56"/>
      <c r="GU350" s="56"/>
      <c r="GV350" s="56"/>
      <c r="GW350" s="56"/>
      <c r="GX350" s="56"/>
      <c r="GY350" s="56"/>
      <c r="GZ350" s="56"/>
      <c r="HA350" s="56"/>
      <c r="HB350" s="56"/>
      <c r="HC350" s="56"/>
      <c r="HD350" s="56"/>
      <c r="HE350" s="56"/>
      <c r="HF350" s="56"/>
      <c r="HG350" s="56"/>
      <c r="HH350" s="56"/>
      <c r="HI350" s="56"/>
      <c r="HJ350" s="56"/>
      <c r="HK350" s="56"/>
      <c r="HL350" s="56"/>
      <c r="HM350" s="56"/>
      <c r="HN350" s="56"/>
      <c r="HO350" s="56"/>
      <c r="HP350" s="56"/>
      <c r="HQ350" s="56"/>
      <c r="HR350" s="56"/>
      <c r="HS350" s="56"/>
      <c r="HT350" s="56"/>
      <c r="HU350" s="56"/>
      <c r="HV350" s="56"/>
      <c r="HW350" s="56"/>
      <c r="HX350" s="56"/>
      <c r="HY350" s="56"/>
      <c r="HZ350" s="56"/>
      <c r="IA350" s="56"/>
      <c r="IB350" s="56"/>
      <c r="IC350" s="56"/>
      <c r="ID350" s="56"/>
      <c r="IE350" s="56"/>
      <c r="IF350" s="56"/>
      <c r="IG350" s="56"/>
      <c r="IH350" s="56"/>
      <c r="II350" s="56"/>
      <c r="IJ350" s="56"/>
      <c r="IK350" s="56"/>
      <c r="IL350" s="56"/>
      <c r="IM350" s="56"/>
      <c r="IN350" s="56"/>
      <c r="IO350" s="56"/>
      <c r="IP350" s="56"/>
      <c r="IQ350" s="56"/>
      <c r="IR350" s="56"/>
      <c r="IS350" s="56"/>
      <c r="IT350" s="56"/>
      <c r="IU350" s="56"/>
      <c r="IV350" s="56"/>
      <c r="IW350" s="56"/>
      <c r="IX350" s="56"/>
      <c r="IY350" s="56"/>
      <c r="IZ350" s="56"/>
      <c r="JA350" s="56"/>
      <c r="JB350" s="56"/>
      <c r="JC350" s="56"/>
      <c r="JD350" s="56"/>
      <c r="JE350" s="56"/>
      <c r="JF350" s="56"/>
      <c r="JG350" s="56"/>
      <c r="JH350" s="56"/>
      <c r="JI350" s="56"/>
      <c r="JJ350" s="56"/>
      <c r="JK350" s="56"/>
      <c r="JL350" s="56"/>
      <c r="JM350" s="56"/>
      <c r="JN350" s="56"/>
      <c r="JO350" s="56"/>
      <c r="JP350" s="56"/>
      <c r="JQ350" s="56"/>
      <c r="JR350" s="56"/>
      <c r="JS350" s="56"/>
      <c r="JT350" s="56"/>
      <c r="JU350" s="56"/>
      <c r="JV350" s="56"/>
      <c r="JW350" s="56"/>
    </row>
    <row r="351" spans="1:283" ht="57" x14ac:dyDescent="0.25">
      <c r="A351" s="3">
        <v>2013520000408</v>
      </c>
      <c r="B351" s="4" t="s">
        <v>590</v>
      </c>
      <c r="C351" s="5" t="s">
        <v>13</v>
      </c>
      <c r="D351" s="31">
        <v>7549999920</v>
      </c>
      <c r="E351" s="31">
        <v>1070000000</v>
      </c>
      <c r="F351" s="62">
        <f>720000000+16921188458</f>
        <v>17641188458</v>
      </c>
      <c r="G351" s="62">
        <v>0</v>
      </c>
      <c r="H351" s="62">
        <v>0</v>
      </c>
      <c r="I351" s="54">
        <f t="shared" si="8"/>
        <v>0</v>
      </c>
      <c r="J351" s="54">
        <f t="shared" si="9"/>
        <v>7549999920</v>
      </c>
      <c r="K351" s="35">
        <v>2000</v>
      </c>
      <c r="L351" s="11" t="s">
        <v>12</v>
      </c>
      <c r="M351" s="5" t="s">
        <v>13</v>
      </c>
      <c r="N351" s="5" t="s">
        <v>106</v>
      </c>
      <c r="O351" s="5" t="s">
        <v>13</v>
      </c>
      <c r="P351" s="5" t="s">
        <v>76</v>
      </c>
      <c r="Q351" s="5" t="s">
        <v>421</v>
      </c>
      <c r="R351" s="7" t="s">
        <v>422</v>
      </c>
      <c r="S351" s="40" t="s">
        <v>1129</v>
      </c>
      <c r="T351" s="61">
        <v>41500</v>
      </c>
    </row>
    <row r="352" spans="1:283" ht="85.5" x14ac:dyDescent="0.25">
      <c r="A352" s="3">
        <v>2013520000409</v>
      </c>
      <c r="B352" s="4" t="s">
        <v>591</v>
      </c>
      <c r="C352" s="5" t="s">
        <v>13</v>
      </c>
      <c r="D352" s="31">
        <v>70000000</v>
      </c>
      <c r="E352" s="31">
        <v>70000000</v>
      </c>
      <c r="F352" s="62"/>
      <c r="G352" s="62">
        <v>0</v>
      </c>
      <c r="H352" s="62">
        <v>0</v>
      </c>
      <c r="I352" s="54">
        <f t="shared" si="8"/>
        <v>0</v>
      </c>
      <c r="J352" s="54">
        <f t="shared" si="9"/>
        <v>70000000</v>
      </c>
      <c r="K352" s="34">
        <v>250</v>
      </c>
      <c r="L352" s="11" t="s">
        <v>66</v>
      </c>
      <c r="M352" s="5" t="s">
        <v>13</v>
      </c>
      <c r="N352" s="5" t="s">
        <v>71</v>
      </c>
      <c r="O352" s="5" t="s">
        <v>13</v>
      </c>
      <c r="P352" s="17" t="s">
        <v>194</v>
      </c>
      <c r="Q352" s="17" t="s">
        <v>402</v>
      </c>
      <c r="R352" s="47" t="s">
        <v>403</v>
      </c>
      <c r="S352" s="40" t="s">
        <v>1129</v>
      </c>
      <c r="T352" s="61">
        <v>41500</v>
      </c>
    </row>
    <row r="353" spans="1:283" ht="42.75" x14ac:dyDescent="0.25">
      <c r="A353" s="3">
        <v>2013520000410</v>
      </c>
      <c r="B353" s="4" t="s">
        <v>592</v>
      </c>
      <c r="C353" s="5" t="s">
        <v>61</v>
      </c>
      <c r="D353" s="31">
        <v>40000000</v>
      </c>
      <c r="E353" s="31">
        <v>40000000</v>
      </c>
      <c r="F353" s="40"/>
      <c r="G353" s="54">
        <v>0</v>
      </c>
      <c r="H353" s="54">
        <v>0</v>
      </c>
      <c r="I353" s="54">
        <f t="shared" si="8"/>
        <v>0</v>
      </c>
      <c r="J353" s="54">
        <f t="shared" si="9"/>
        <v>40000000</v>
      </c>
      <c r="K353" s="34">
        <v>200</v>
      </c>
      <c r="L353" s="11" t="s">
        <v>12</v>
      </c>
      <c r="M353" s="5" t="s">
        <v>13</v>
      </c>
      <c r="N353" s="5" t="s">
        <v>29</v>
      </c>
      <c r="O353" s="5" t="s">
        <v>13</v>
      </c>
      <c r="P353" s="17" t="s">
        <v>145</v>
      </c>
      <c r="Q353" s="17" t="s">
        <v>146</v>
      </c>
      <c r="R353" s="47" t="s">
        <v>282</v>
      </c>
      <c r="S353" s="40" t="s">
        <v>1129</v>
      </c>
      <c r="T353" s="61">
        <v>41500</v>
      </c>
    </row>
    <row r="354" spans="1:283" ht="42.75" x14ac:dyDescent="0.25">
      <c r="A354" s="3">
        <v>2013520000411</v>
      </c>
      <c r="B354" s="4" t="s">
        <v>593</v>
      </c>
      <c r="C354" s="5" t="s">
        <v>13</v>
      </c>
      <c r="D354" s="31">
        <v>30000000</v>
      </c>
      <c r="E354" s="31">
        <v>30000000</v>
      </c>
      <c r="F354" s="40"/>
      <c r="G354" s="54">
        <v>0</v>
      </c>
      <c r="H354" s="54">
        <v>0</v>
      </c>
      <c r="I354" s="54">
        <f t="shared" si="8"/>
        <v>0</v>
      </c>
      <c r="J354" s="54">
        <f t="shared" si="9"/>
        <v>30000000</v>
      </c>
      <c r="K354" s="35">
        <v>1701840</v>
      </c>
      <c r="L354" s="11" t="s">
        <v>594</v>
      </c>
      <c r="M354" s="5" t="s">
        <v>13</v>
      </c>
      <c r="N354" s="5" t="s">
        <v>29</v>
      </c>
      <c r="O354" s="5" t="s">
        <v>13</v>
      </c>
      <c r="P354" s="17" t="s">
        <v>145</v>
      </c>
      <c r="Q354" s="17" t="s">
        <v>146</v>
      </c>
      <c r="R354" s="47" t="s">
        <v>201</v>
      </c>
      <c r="S354" s="40" t="s">
        <v>1129</v>
      </c>
      <c r="T354" s="61">
        <v>41500</v>
      </c>
    </row>
    <row r="355" spans="1:283" ht="57" x14ac:dyDescent="0.25">
      <c r="A355" s="3">
        <v>2013520000412</v>
      </c>
      <c r="B355" s="4" t="s">
        <v>595</v>
      </c>
      <c r="C355" s="5" t="s">
        <v>13</v>
      </c>
      <c r="D355" s="31">
        <v>370000000</v>
      </c>
      <c r="E355" s="31">
        <v>370000000</v>
      </c>
      <c r="F355" s="40"/>
      <c r="G355" s="54">
        <v>0</v>
      </c>
      <c r="H355" s="54">
        <v>0</v>
      </c>
      <c r="I355" s="54">
        <f t="shared" si="8"/>
        <v>0</v>
      </c>
      <c r="J355" s="54">
        <f t="shared" si="9"/>
        <v>370000000</v>
      </c>
      <c r="K355" s="35">
        <v>270433</v>
      </c>
      <c r="L355" s="11" t="s">
        <v>66</v>
      </c>
      <c r="M355" s="5" t="s">
        <v>13</v>
      </c>
      <c r="N355" s="5" t="s">
        <v>17</v>
      </c>
      <c r="O355" s="5" t="s">
        <v>13</v>
      </c>
      <c r="P355" s="17" t="s">
        <v>76</v>
      </c>
      <c r="Q355" s="17" t="s">
        <v>190</v>
      </c>
      <c r="R355" s="47" t="s">
        <v>596</v>
      </c>
      <c r="S355" s="40" t="s">
        <v>1129</v>
      </c>
      <c r="T355" s="61">
        <v>41500</v>
      </c>
    </row>
    <row r="356" spans="1:283" ht="57" x14ac:dyDescent="0.25">
      <c r="A356" s="3">
        <v>2013520000413</v>
      </c>
      <c r="B356" s="4" t="s">
        <v>597</v>
      </c>
      <c r="C356" s="5" t="s">
        <v>73</v>
      </c>
      <c r="D356" s="31">
        <v>70000000</v>
      </c>
      <c r="E356" s="31">
        <v>70000000</v>
      </c>
      <c r="F356" s="40"/>
      <c r="G356" s="54">
        <v>0</v>
      </c>
      <c r="H356" s="54">
        <v>0</v>
      </c>
      <c r="I356" s="54">
        <f t="shared" si="8"/>
        <v>0</v>
      </c>
      <c r="J356" s="54">
        <f t="shared" si="9"/>
        <v>70000000</v>
      </c>
      <c r="K356" s="34">
        <v>600</v>
      </c>
      <c r="L356" s="11" t="s">
        <v>12</v>
      </c>
      <c r="M356" s="5" t="s">
        <v>13</v>
      </c>
      <c r="N356" s="5" t="s">
        <v>29</v>
      </c>
      <c r="O356" s="5" t="s">
        <v>13</v>
      </c>
      <c r="P356" s="17" t="s">
        <v>145</v>
      </c>
      <c r="Q356" s="17" t="s">
        <v>146</v>
      </c>
      <c r="R356" s="47" t="s">
        <v>282</v>
      </c>
      <c r="S356" s="40" t="s">
        <v>1129</v>
      </c>
      <c r="T356" s="61">
        <v>41500</v>
      </c>
    </row>
    <row r="357" spans="1:283" ht="42.75" x14ac:dyDescent="0.25">
      <c r="A357" s="3">
        <v>2013520000414</v>
      </c>
      <c r="B357" s="4" t="s">
        <v>598</v>
      </c>
      <c r="C357" s="5" t="s">
        <v>13</v>
      </c>
      <c r="D357" s="31">
        <v>90000000</v>
      </c>
      <c r="E357" s="31">
        <v>90000000</v>
      </c>
      <c r="F357" s="40"/>
      <c r="G357" s="54">
        <v>0</v>
      </c>
      <c r="H357" s="54">
        <v>0</v>
      </c>
      <c r="I357" s="54">
        <f t="shared" si="8"/>
        <v>0</v>
      </c>
      <c r="J357" s="54">
        <f t="shared" si="9"/>
        <v>90000000</v>
      </c>
      <c r="K357" s="35">
        <v>1701840</v>
      </c>
      <c r="L357" s="11" t="s">
        <v>594</v>
      </c>
      <c r="M357" s="5" t="s">
        <v>13</v>
      </c>
      <c r="N357" s="5" t="s">
        <v>29</v>
      </c>
      <c r="O357" s="5" t="s">
        <v>13</v>
      </c>
      <c r="P357" s="17" t="s">
        <v>145</v>
      </c>
      <c r="Q357" s="17" t="s">
        <v>146</v>
      </c>
      <c r="R357" s="47" t="s">
        <v>201</v>
      </c>
      <c r="S357" s="40" t="s">
        <v>1129</v>
      </c>
      <c r="T357" s="61">
        <v>41500</v>
      </c>
    </row>
    <row r="358" spans="1:283" ht="57" x14ac:dyDescent="0.25">
      <c r="A358" s="3">
        <v>2013520000415</v>
      </c>
      <c r="B358" s="4" t="s">
        <v>599</v>
      </c>
      <c r="C358" s="5" t="s">
        <v>13</v>
      </c>
      <c r="D358" s="31">
        <v>230000000</v>
      </c>
      <c r="E358" s="31">
        <v>230000000</v>
      </c>
      <c r="F358" s="40"/>
      <c r="G358" s="54">
        <v>0</v>
      </c>
      <c r="H358" s="54">
        <v>0</v>
      </c>
      <c r="I358" s="54">
        <f t="shared" si="8"/>
        <v>0</v>
      </c>
      <c r="J358" s="54">
        <f t="shared" si="9"/>
        <v>230000000</v>
      </c>
      <c r="K358" s="35">
        <v>270433</v>
      </c>
      <c r="L358" s="11" t="s">
        <v>66</v>
      </c>
      <c r="M358" s="5" t="s">
        <v>13</v>
      </c>
      <c r="N358" s="5" t="s">
        <v>71</v>
      </c>
      <c r="O358" s="5" t="s">
        <v>13</v>
      </c>
      <c r="P358" s="17" t="s">
        <v>76</v>
      </c>
      <c r="Q358" s="17" t="s">
        <v>190</v>
      </c>
      <c r="R358" s="47" t="s">
        <v>596</v>
      </c>
      <c r="S358" s="40" t="s">
        <v>1129</v>
      </c>
      <c r="T358" s="61">
        <v>41500</v>
      </c>
    </row>
    <row r="359" spans="1:283" ht="57" x14ac:dyDescent="0.25">
      <c r="A359" s="3">
        <v>2013520000416</v>
      </c>
      <c r="B359" s="4" t="s">
        <v>600</v>
      </c>
      <c r="C359" s="5" t="s">
        <v>13</v>
      </c>
      <c r="D359" s="31">
        <v>412000000</v>
      </c>
      <c r="E359" s="31">
        <v>412000000</v>
      </c>
      <c r="F359" s="40"/>
      <c r="G359" s="54">
        <v>0</v>
      </c>
      <c r="H359" s="54">
        <v>0</v>
      </c>
      <c r="I359" s="54">
        <f t="shared" si="8"/>
        <v>0</v>
      </c>
      <c r="J359" s="54">
        <f t="shared" si="9"/>
        <v>412000000</v>
      </c>
      <c r="K359" s="35">
        <v>170714</v>
      </c>
      <c r="L359" s="11" t="s">
        <v>66</v>
      </c>
      <c r="M359" s="5" t="s">
        <v>13</v>
      </c>
      <c r="N359" s="5" t="s">
        <v>71</v>
      </c>
      <c r="O359" s="5" t="s">
        <v>13</v>
      </c>
      <c r="P359" s="17" t="s">
        <v>76</v>
      </c>
      <c r="Q359" s="17" t="s">
        <v>190</v>
      </c>
      <c r="R359" s="47" t="s">
        <v>97</v>
      </c>
      <c r="S359" s="40" t="s">
        <v>1129</v>
      </c>
      <c r="T359" s="61">
        <v>41500</v>
      </c>
    </row>
    <row r="360" spans="1:283" ht="71.25" x14ac:dyDescent="0.25">
      <c r="A360" s="3">
        <v>2013520000417</v>
      </c>
      <c r="B360" s="4" t="s">
        <v>601</v>
      </c>
      <c r="C360" s="5" t="s">
        <v>72</v>
      </c>
      <c r="D360" s="31">
        <v>460016000</v>
      </c>
      <c r="E360" s="31">
        <v>460016000</v>
      </c>
      <c r="F360" s="40"/>
      <c r="G360" s="54">
        <v>0</v>
      </c>
      <c r="H360" s="54">
        <v>0</v>
      </c>
      <c r="I360" s="54">
        <f t="shared" si="8"/>
        <v>0</v>
      </c>
      <c r="J360" s="54">
        <f t="shared" si="9"/>
        <v>460016000</v>
      </c>
      <c r="K360" s="35">
        <v>1200</v>
      </c>
      <c r="L360" s="11" t="s">
        <v>40</v>
      </c>
      <c r="M360" s="5" t="s">
        <v>13</v>
      </c>
      <c r="N360" s="5" t="s">
        <v>42</v>
      </c>
      <c r="O360" s="5" t="s">
        <v>13</v>
      </c>
      <c r="P360" s="17" t="s">
        <v>145</v>
      </c>
      <c r="Q360" s="17" t="s">
        <v>146</v>
      </c>
      <c r="R360" s="47" t="s">
        <v>147</v>
      </c>
      <c r="S360" s="40" t="s">
        <v>1129</v>
      </c>
      <c r="T360" s="61">
        <v>41500</v>
      </c>
    </row>
    <row r="361" spans="1:283" ht="42.75" x14ac:dyDescent="0.25">
      <c r="A361" s="3">
        <v>2013520000418</v>
      </c>
      <c r="B361" s="4" t="s">
        <v>602</v>
      </c>
      <c r="C361" s="5" t="s">
        <v>16</v>
      </c>
      <c r="D361" s="31">
        <v>1890000406</v>
      </c>
      <c r="E361" s="31">
        <v>1890000406</v>
      </c>
      <c r="F361" s="40"/>
      <c r="G361" s="54">
        <v>0</v>
      </c>
      <c r="H361" s="54">
        <v>0</v>
      </c>
      <c r="I361" s="54">
        <f t="shared" si="8"/>
        <v>0</v>
      </c>
      <c r="J361" s="54">
        <f t="shared" si="9"/>
        <v>1890000406</v>
      </c>
      <c r="K361" s="34">
        <v>600</v>
      </c>
      <c r="L361" s="11" t="s">
        <v>45</v>
      </c>
      <c r="M361" s="5" t="s">
        <v>13</v>
      </c>
      <c r="N361" s="5" t="s">
        <v>17</v>
      </c>
      <c r="O361" s="5" t="s">
        <v>13</v>
      </c>
      <c r="P361" s="17" t="s">
        <v>194</v>
      </c>
      <c r="Q361" s="17" t="s">
        <v>17</v>
      </c>
      <c r="R361" s="47" t="s">
        <v>257</v>
      </c>
      <c r="S361" s="40" t="s">
        <v>1129</v>
      </c>
      <c r="T361" s="61">
        <v>41500</v>
      </c>
    </row>
    <row r="362" spans="1:283" ht="57" x14ac:dyDescent="0.25">
      <c r="A362" s="3">
        <v>2013520000419</v>
      </c>
      <c r="B362" s="4" t="s">
        <v>603</v>
      </c>
      <c r="C362" s="5" t="s">
        <v>16</v>
      </c>
      <c r="D362" s="31">
        <v>70000000</v>
      </c>
      <c r="E362" s="31">
        <v>70000000</v>
      </c>
      <c r="F362" s="40"/>
      <c r="G362" s="54">
        <v>0</v>
      </c>
      <c r="H362" s="54">
        <v>0</v>
      </c>
      <c r="I362" s="54">
        <f t="shared" si="8"/>
        <v>0</v>
      </c>
      <c r="J362" s="54">
        <f t="shared" si="9"/>
        <v>70000000</v>
      </c>
      <c r="K362" s="34">
        <v>30</v>
      </c>
      <c r="L362" s="11" t="s">
        <v>66</v>
      </c>
      <c r="M362" s="5" t="s">
        <v>13</v>
      </c>
      <c r="N362" s="5" t="s">
        <v>71</v>
      </c>
      <c r="O362" s="5" t="s">
        <v>13</v>
      </c>
      <c r="P362" s="17" t="s">
        <v>194</v>
      </c>
      <c r="Q362" s="17" t="s">
        <v>402</v>
      </c>
      <c r="R362" s="47" t="s">
        <v>443</v>
      </c>
      <c r="S362" s="40" t="s">
        <v>1129</v>
      </c>
      <c r="T362" s="61">
        <v>41500</v>
      </c>
    </row>
    <row r="363" spans="1:283" ht="85.5" x14ac:dyDescent="0.25">
      <c r="A363" s="3">
        <v>2013520000420</v>
      </c>
      <c r="B363" s="4" t="s">
        <v>604</v>
      </c>
      <c r="C363" s="5" t="s">
        <v>13</v>
      </c>
      <c r="D363" s="31">
        <v>850000000</v>
      </c>
      <c r="E363" s="31">
        <v>850000000</v>
      </c>
      <c r="F363" s="40"/>
      <c r="G363" s="54">
        <v>0</v>
      </c>
      <c r="H363" s="54">
        <v>0</v>
      </c>
      <c r="I363" s="54">
        <f t="shared" si="8"/>
        <v>0</v>
      </c>
      <c r="J363" s="54">
        <f t="shared" si="9"/>
        <v>850000000</v>
      </c>
      <c r="K363" s="34">
        <v>850</v>
      </c>
      <c r="L363" s="11" t="s">
        <v>66</v>
      </c>
      <c r="M363" s="5" t="s">
        <v>13</v>
      </c>
      <c r="N363" s="5" t="s">
        <v>71</v>
      </c>
      <c r="O363" s="5" t="s">
        <v>13</v>
      </c>
      <c r="P363" s="17" t="s">
        <v>194</v>
      </c>
      <c r="Q363" s="17" t="s">
        <v>402</v>
      </c>
      <c r="R363" s="47" t="s">
        <v>403</v>
      </c>
      <c r="S363" s="40" t="s">
        <v>1129</v>
      </c>
      <c r="T363" s="61">
        <v>41500</v>
      </c>
    </row>
    <row r="364" spans="1:283" s="1" customFormat="1" ht="47.25" customHeight="1" x14ac:dyDescent="0.25">
      <c r="A364" s="150">
        <v>2013520000421</v>
      </c>
      <c r="B364" s="151" t="s">
        <v>1247</v>
      </c>
      <c r="C364" s="152"/>
      <c r="D364" s="153"/>
      <c r="E364" s="153"/>
      <c r="F364" s="154"/>
      <c r="G364" s="155"/>
      <c r="H364" s="155"/>
      <c r="I364" s="155"/>
      <c r="J364" s="155"/>
      <c r="K364" s="156"/>
      <c r="L364" s="157"/>
      <c r="M364" s="152"/>
      <c r="N364" s="152"/>
      <c r="O364" s="152"/>
      <c r="P364" s="158"/>
      <c r="Q364" s="158"/>
      <c r="R364" s="159"/>
      <c r="S364" s="154" t="s">
        <v>1182</v>
      </c>
      <c r="T364" s="160"/>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c r="AT364" s="56"/>
      <c r="AU364" s="56"/>
      <c r="AV364" s="56"/>
      <c r="AW364" s="56"/>
      <c r="AX364" s="56"/>
      <c r="AY364" s="56"/>
      <c r="AZ364" s="56"/>
      <c r="BA364" s="56"/>
      <c r="BB364" s="56"/>
      <c r="BC364" s="56"/>
      <c r="BD364" s="56"/>
      <c r="BE364" s="56"/>
      <c r="BF364" s="56"/>
      <c r="BG364" s="56"/>
      <c r="BH364" s="56"/>
      <c r="BI364" s="56"/>
      <c r="BJ364" s="56"/>
      <c r="BK364" s="56"/>
      <c r="BL364" s="56"/>
      <c r="BM364" s="56"/>
      <c r="BN364" s="56"/>
      <c r="BO364" s="56"/>
      <c r="BP364" s="56"/>
      <c r="BQ364" s="56"/>
      <c r="BR364" s="56"/>
      <c r="BS364" s="56"/>
      <c r="BT364" s="56"/>
      <c r="BU364" s="56"/>
      <c r="BV364" s="56"/>
      <c r="BW364" s="56"/>
      <c r="BX364" s="56"/>
      <c r="BY364" s="56"/>
      <c r="BZ364" s="56"/>
      <c r="CA364" s="56"/>
      <c r="CB364" s="56"/>
      <c r="CC364" s="56"/>
      <c r="CD364" s="56"/>
      <c r="CE364" s="56"/>
      <c r="CF364" s="56"/>
      <c r="CG364" s="56"/>
      <c r="CH364" s="56"/>
      <c r="CI364" s="56"/>
      <c r="CJ364" s="56"/>
      <c r="CK364" s="56"/>
      <c r="CL364" s="56"/>
      <c r="CM364" s="56"/>
      <c r="CN364" s="56"/>
      <c r="CO364" s="56"/>
      <c r="CP364" s="56"/>
      <c r="CQ364" s="56"/>
      <c r="CR364" s="56"/>
      <c r="CS364" s="56"/>
      <c r="CT364" s="56"/>
      <c r="CU364" s="56"/>
      <c r="CV364" s="56"/>
      <c r="CW364" s="56"/>
      <c r="CX364" s="56"/>
      <c r="CY364" s="56"/>
      <c r="CZ364" s="56"/>
      <c r="DA364" s="56"/>
      <c r="DB364" s="56"/>
      <c r="DC364" s="56"/>
      <c r="DD364" s="56"/>
      <c r="DE364" s="56"/>
      <c r="DF364" s="56"/>
      <c r="DG364" s="56"/>
      <c r="DH364" s="56"/>
      <c r="DI364" s="56"/>
      <c r="DJ364" s="56"/>
      <c r="DK364" s="56"/>
      <c r="DL364" s="56"/>
      <c r="DM364" s="56"/>
      <c r="DN364" s="56"/>
      <c r="DO364" s="56"/>
      <c r="DP364" s="56"/>
      <c r="DQ364" s="56"/>
      <c r="DR364" s="56"/>
      <c r="DS364" s="56"/>
      <c r="DT364" s="56"/>
      <c r="DU364" s="56"/>
      <c r="DV364" s="56"/>
      <c r="DW364" s="56"/>
      <c r="DX364" s="56"/>
      <c r="DY364" s="56"/>
      <c r="DZ364" s="56"/>
      <c r="EA364" s="56"/>
      <c r="EB364" s="56"/>
      <c r="EC364" s="56"/>
      <c r="ED364" s="56"/>
      <c r="EE364" s="56"/>
      <c r="EF364" s="56"/>
      <c r="EG364" s="56"/>
      <c r="EH364" s="56"/>
      <c r="EI364" s="56"/>
      <c r="EJ364" s="56"/>
      <c r="EK364" s="56"/>
      <c r="EL364" s="56"/>
      <c r="EM364" s="56"/>
      <c r="EN364" s="56"/>
      <c r="EO364" s="56"/>
      <c r="EP364" s="56"/>
      <c r="EQ364" s="56"/>
      <c r="ER364" s="56"/>
      <c r="ES364" s="56"/>
      <c r="ET364" s="56"/>
      <c r="EU364" s="56"/>
      <c r="EV364" s="56"/>
      <c r="EW364" s="56"/>
      <c r="EX364" s="56"/>
      <c r="EY364" s="56"/>
      <c r="EZ364" s="56"/>
      <c r="FA364" s="56"/>
      <c r="FB364" s="56"/>
      <c r="FC364" s="56"/>
      <c r="FD364" s="56"/>
      <c r="FE364" s="56"/>
      <c r="FF364" s="56"/>
      <c r="FG364" s="56"/>
      <c r="FH364" s="56"/>
      <c r="FI364" s="56"/>
      <c r="FJ364" s="56"/>
      <c r="FK364" s="56"/>
      <c r="FL364" s="56"/>
      <c r="FM364" s="56"/>
      <c r="FN364" s="56"/>
      <c r="FO364" s="56"/>
      <c r="FP364" s="56"/>
      <c r="FQ364" s="56"/>
      <c r="FR364" s="56"/>
      <c r="FS364" s="56"/>
      <c r="FT364" s="56"/>
      <c r="FU364" s="56"/>
      <c r="FV364" s="56"/>
      <c r="FW364" s="56"/>
      <c r="FX364" s="56"/>
      <c r="FY364" s="56"/>
      <c r="FZ364" s="56"/>
      <c r="GA364" s="56"/>
      <c r="GB364" s="56"/>
      <c r="GC364" s="56"/>
      <c r="GD364" s="56"/>
      <c r="GE364" s="56"/>
      <c r="GF364" s="56"/>
      <c r="GG364" s="56"/>
      <c r="GH364" s="56"/>
      <c r="GI364" s="56"/>
      <c r="GJ364" s="56"/>
      <c r="GK364" s="56"/>
      <c r="GL364" s="56"/>
      <c r="GM364" s="56"/>
      <c r="GN364" s="56"/>
      <c r="GO364" s="56"/>
      <c r="GP364" s="56"/>
      <c r="GQ364" s="56"/>
      <c r="GR364" s="56"/>
      <c r="GS364" s="56"/>
      <c r="GT364" s="56"/>
      <c r="GU364" s="56"/>
      <c r="GV364" s="56"/>
      <c r="GW364" s="56"/>
      <c r="GX364" s="56"/>
      <c r="GY364" s="56"/>
      <c r="GZ364" s="56"/>
      <c r="HA364" s="56"/>
      <c r="HB364" s="56"/>
      <c r="HC364" s="56"/>
      <c r="HD364" s="56"/>
      <c r="HE364" s="56"/>
      <c r="HF364" s="56"/>
      <c r="HG364" s="56"/>
      <c r="HH364" s="56"/>
      <c r="HI364" s="56"/>
      <c r="HJ364" s="56"/>
      <c r="HK364" s="56"/>
      <c r="HL364" s="56"/>
      <c r="HM364" s="56"/>
      <c r="HN364" s="56"/>
      <c r="HO364" s="56"/>
      <c r="HP364" s="56"/>
      <c r="HQ364" s="56"/>
      <c r="HR364" s="56"/>
      <c r="HS364" s="56"/>
      <c r="HT364" s="56"/>
      <c r="HU364" s="56"/>
      <c r="HV364" s="56"/>
      <c r="HW364" s="56"/>
      <c r="HX364" s="56"/>
      <c r="HY364" s="56"/>
      <c r="HZ364" s="56"/>
      <c r="IA364" s="56"/>
      <c r="IB364" s="56"/>
      <c r="IC364" s="56"/>
      <c r="ID364" s="56"/>
      <c r="IE364" s="56"/>
      <c r="IF364" s="56"/>
      <c r="IG364" s="56"/>
      <c r="IH364" s="56"/>
      <c r="II364" s="56"/>
      <c r="IJ364" s="56"/>
      <c r="IK364" s="56"/>
      <c r="IL364" s="56"/>
      <c r="IM364" s="56"/>
      <c r="IN364" s="56"/>
      <c r="IO364" s="56"/>
      <c r="IP364" s="56"/>
      <c r="IQ364" s="56"/>
      <c r="IR364" s="56"/>
      <c r="IS364" s="56"/>
      <c r="IT364" s="56"/>
      <c r="IU364" s="56"/>
      <c r="IV364" s="56"/>
      <c r="IW364" s="56"/>
      <c r="IX364" s="56"/>
      <c r="IY364" s="56"/>
      <c r="IZ364" s="56"/>
      <c r="JA364" s="56"/>
      <c r="JB364" s="56"/>
      <c r="JC364" s="56"/>
      <c r="JD364" s="56"/>
      <c r="JE364" s="56"/>
      <c r="JF364" s="56"/>
      <c r="JG364" s="56"/>
      <c r="JH364" s="56"/>
      <c r="JI364" s="56"/>
      <c r="JJ364" s="56"/>
      <c r="JK364" s="56"/>
      <c r="JL364" s="56"/>
      <c r="JM364" s="56"/>
      <c r="JN364" s="56"/>
      <c r="JO364" s="56"/>
      <c r="JP364" s="56"/>
      <c r="JQ364" s="56"/>
      <c r="JR364" s="56"/>
      <c r="JS364" s="56"/>
      <c r="JT364" s="56"/>
      <c r="JU364" s="56"/>
      <c r="JV364" s="56"/>
      <c r="JW364" s="56"/>
    </row>
    <row r="365" spans="1:283" ht="42.75" x14ac:dyDescent="0.25">
      <c r="A365" s="3">
        <v>2013520000422</v>
      </c>
      <c r="B365" s="4" t="s">
        <v>605</v>
      </c>
      <c r="C365" s="5" t="s">
        <v>13</v>
      </c>
      <c r="D365" s="31">
        <v>288937600</v>
      </c>
      <c r="E365" s="31">
        <v>288937600</v>
      </c>
      <c r="F365" s="40"/>
      <c r="G365" s="54">
        <v>0</v>
      </c>
      <c r="H365" s="54">
        <v>0</v>
      </c>
      <c r="I365" s="54">
        <f t="shared" si="8"/>
        <v>0</v>
      </c>
      <c r="J365" s="54">
        <f t="shared" si="9"/>
        <v>288937600</v>
      </c>
      <c r="K365" s="35">
        <v>1701840</v>
      </c>
      <c r="L365" s="11" t="s">
        <v>49</v>
      </c>
      <c r="M365" s="5" t="s">
        <v>13</v>
      </c>
      <c r="N365" s="5" t="s">
        <v>17</v>
      </c>
      <c r="O365" s="5" t="s">
        <v>13</v>
      </c>
      <c r="P365" s="17" t="s">
        <v>194</v>
      </c>
      <c r="Q365" s="17" t="s">
        <v>17</v>
      </c>
      <c r="R365" s="47" t="s">
        <v>257</v>
      </c>
      <c r="S365" s="40" t="s">
        <v>1129</v>
      </c>
      <c r="T365" s="61">
        <v>41500</v>
      </c>
    </row>
    <row r="366" spans="1:283" ht="57" x14ac:dyDescent="0.25">
      <c r="A366" s="3">
        <v>2013520000423</v>
      </c>
      <c r="B366" s="4" t="s">
        <v>606</v>
      </c>
      <c r="C366" s="5" t="s">
        <v>13</v>
      </c>
      <c r="D366" s="31">
        <v>188000000</v>
      </c>
      <c r="E366" s="31">
        <v>188000000</v>
      </c>
      <c r="F366" s="40"/>
      <c r="G366" s="54">
        <v>0</v>
      </c>
      <c r="H366" s="54">
        <v>0</v>
      </c>
      <c r="I366" s="54">
        <f t="shared" ref="I366:I433" si="10">+G366+H366</f>
        <v>0</v>
      </c>
      <c r="J366" s="54">
        <f t="shared" ref="J366:J433" si="11">+D366+I366</f>
        <v>188000000</v>
      </c>
      <c r="K366" s="35">
        <v>270433</v>
      </c>
      <c r="L366" s="11" t="s">
        <v>66</v>
      </c>
      <c r="M366" s="5" t="s">
        <v>13</v>
      </c>
      <c r="N366" s="5" t="s">
        <v>71</v>
      </c>
      <c r="O366" s="5" t="s">
        <v>13</v>
      </c>
      <c r="P366" s="17" t="s">
        <v>76</v>
      </c>
      <c r="Q366" s="17" t="s">
        <v>190</v>
      </c>
      <c r="R366" s="47" t="s">
        <v>97</v>
      </c>
      <c r="S366" s="40" t="s">
        <v>1129</v>
      </c>
      <c r="T366" s="61">
        <v>41500</v>
      </c>
    </row>
    <row r="367" spans="1:283" ht="71.25" x14ac:dyDescent="0.25">
      <c r="A367" s="3">
        <v>2013520000424</v>
      </c>
      <c r="B367" s="4" t="s">
        <v>607</v>
      </c>
      <c r="C367" s="5" t="s">
        <v>13</v>
      </c>
      <c r="D367" s="31">
        <v>14105000000</v>
      </c>
      <c r="E367" s="31">
        <v>2525000000</v>
      </c>
      <c r="F367" s="62">
        <f>2950000000+8630000000</f>
        <v>11580000000</v>
      </c>
      <c r="G367" s="65">
        <v>0</v>
      </c>
      <c r="H367" s="54">
        <v>0</v>
      </c>
      <c r="I367" s="54">
        <f t="shared" si="10"/>
        <v>0</v>
      </c>
      <c r="J367" s="54">
        <f t="shared" si="11"/>
        <v>14105000000</v>
      </c>
      <c r="K367" s="35">
        <v>2000</v>
      </c>
      <c r="L367" s="11" t="s">
        <v>40</v>
      </c>
      <c r="M367" s="5" t="s">
        <v>13</v>
      </c>
      <c r="N367" s="5" t="s">
        <v>42</v>
      </c>
      <c r="O367" s="5" t="s">
        <v>13</v>
      </c>
      <c r="P367" s="17" t="s">
        <v>145</v>
      </c>
      <c r="Q367" s="17" t="s">
        <v>146</v>
      </c>
      <c r="R367" s="47" t="s">
        <v>147</v>
      </c>
      <c r="S367" s="40" t="s">
        <v>1129</v>
      </c>
      <c r="T367" s="61">
        <v>41500</v>
      </c>
    </row>
    <row r="368" spans="1:283" ht="71.25" x14ac:dyDescent="0.25">
      <c r="A368" s="3">
        <v>2013520000425</v>
      </c>
      <c r="B368" s="4" t="s">
        <v>608</v>
      </c>
      <c r="C368" s="5" t="s">
        <v>16</v>
      </c>
      <c r="D368" s="31">
        <v>600000000</v>
      </c>
      <c r="E368" s="31">
        <v>120000000</v>
      </c>
      <c r="F368" s="62">
        <v>480000000</v>
      </c>
      <c r="G368" s="65">
        <v>0</v>
      </c>
      <c r="H368" s="54">
        <v>0</v>
      </c>
      <c r="I368" s="54">
        <f t="shared" si="10"/>
        <v>0</v>
      </c>
      <c r="J368" s="54">
        <f t="shared" si="11"/>
        <v>600000000</v>
      </c>
      <c r="K368" s="35">
        <v>869636</v>
      </c>
      <c r="L368" s="11" t="s">
        <v>40</v>
      </c>
      <c r="M368" s="5" t="s">
        <v>13</v>
      </c>
      <c r="N368" s="5" t="s">
        <v>112</v>
      </c>
      <c r="O368" s="5" t="s">
        <v>13</v>
      </c>
      <c r="P368" s="17" t="s">
        <v>174</v>
      </c>
      <c r="Q368" s="17" t="s">
        <v>175</v>
      </c>
      <c r="R368" s="47" t="s">
        <v>176</v>
      </c>
      <c r="S368" s="40" t="s">
        <v>1129</v>
      </c>
      <c r="T368" s="61">
        <v>41506</v>
      </c>
    </row>
    <row r="369" spans="1:283" s="1" customFormat="1" ht="42.75" customHeight="1" x14ac:dyDescent="0.25">
      <c r="A369" s="148">
        <v>2013520000426</v>
      </c>
      <c r="B369" s="4" t="s">
        <v>1248</v>
      </c>
      <c r="C369" s="5"/>
      <c r="D369" s="31"/>
      <c r="E369" s="31"/>
      <c r="F369" s="62"/>
      <c r="G369" s="54"/>
      <c r="H369" s="54"/>
      <c r="I369" s="54"/>
      <c r="J369" s="54"/>
      <c r="K369" s="35"/>
      <c r="L369" s="11"/>
      <c r="M369" s="5"/>
      <c r="N369" s="5"/>
      <c r="O369" s="5"/>
      <c r="P369" s="17"/>
      <c r="Q369" s="17"/>
      <c r="R369" s="47"/>
      <c r="S369" s="40" t="s">
        <v>1182</v>
      </c>
      <c r="T369" s="61"/>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c r="AT369" s="56"/>
      <c r="AU369" s="56"/>
      <c r="AV369" s="56"/>
      <c r="AW369" s="56"/>
      <c r="AX369" s="56"/>
      <c r="AY369" s="56"/>
      <c r="AZ369" s="56"/>
      <c r="BA369" s="56"/>
      <c r="BB369" s="56"/>
      <c r="BC369" s="56"/>
      <c r="BD369" s="56"/>
      <c r="BE369" s="56"/>
      <c r="BF369" s="56"/>
      <c r="BG369" s="56"/>
      <c r="BH369" s="56"/>
      <c r="BI369" s="56"/>
      <c r="BJ369" s="56"/>
      <c r="BK369" s="56"/>
      <c r="BL369" s="56"/>
      <c r="BM369" s="56"/>
      <c r="BN369" s="56"/>
      <c r="BO369" s="56"/>
      <c r="BP369" s="56"/>
      <c r="BQ369" s="56"/>
      <c r="BR369" s="56"/>
      <c r="BS369" s="56"/>
      <c r="BT369" s="56"/>
      <c r="BU369" s="56"/>
      <c r="BV369" s="56"/>
      <c r="BW369" s="56"/>
      <c r="BX369" s="56"/>
      <c r="BY369" s="56"/>
      <c r="BZ369" s="56"/>
      <c r="CA369" s="56"/>
      <c r="CB369" s="56"/>
      <c r="CC369" s="56"/>
      <c r="CD369" s="56"/>
      <c r="CE369" s="56"/>
      <c r="CF369" s="56"/>
      <c r="CG369" s="56"/>
      <c r="CH369" s="56"/>
      <c r="CI369" s="56"/>
      <c r="CJ369" s="56"/>
      <c r="CK369" s="56"/>
      <c r="CL369" s="56"/>
      <c r="CM369" s="56"/>
      <c r="CN369" s="56"/>
      <c r="CO369" s="56"/>
      <c r="CP369" s="56"/>
      <c r="CQ369" s="56"/>
      <c r="CR369" s="56"/>
      <c r="CS369" s="56"/>
      <c r="CT369" s="56"/>
      <c r="CU369" s="56"/>
      <c r="CV369" s="56"/>
      <c r="CW369" s="56"/>
      <c r="CX369" s="56"/>
      <c r="CY369" s="56"/>
      <c r="CZ369" s="56"/>
      <c r="DA369" s="56"/>
      <c r="DB369" s="56"/>
      <c r="DC369" s="56"/>
      <c r="DD369" s="56"/>
      <c r="DE369" s="56"/>
      <c r="DF369" s="56"/>
      <c r="DG369" s="56"/>
      <c r="DH369" s="56"/>
      <c r="DI369" s="56"/>
      <c r="DJ369" s="56"/>
      <c r="DK369" s="56"/>
      <c r="DL369" s="56"/>
      <c r="DM369" s="56"/>
      <c r="DN369" s="56"/>
      <c r="DO369" s="56"/>
      <c r="DP369" s="56"/>
      <c r="DQ369" s="56"/>
      <c r="DR369" s="56"/>
      <c r="DS369" s="56"/>
      <c r="DT369" s="56"/>
      <c r="DU369" s="56"/>
      <c r="DV369" s="56"/>
      <c r="DW369" s="56"/>
      <c r="DX369" s="56"/>
      <c r="DY369" s="56"/>
      <c r="DZ369" s="56"/>
      <c r="EA369" s="56"/>
      <c r="EB369" s="56"/>
      <c r="EC369" s="56"/>
      <c r="ED369" s="56"/>
      <c r="EE369" s="56"/>
      <c r="EF369" s="56"/>
      <c r="EG369" s="56"/>
      <c r="EH369" s="56"/>
      <c r="EI369" s="56"/>
      <c r="EJ369" s="56"/>
      <c r="EK369" s="56"/>
      <c r="EL369" s="56"/>
      <c r="EM369" s="56"/>
      <c r="EN369" s="56"/>
      <c r="EO369" s="56"/>
      <c r="EP369" s="56"/>
      <c r="EQ369" s="56"/>
      <c r="ER369" s="56"/>
      <c r="ES369" s="56"/>
      <c r="ET369" s="56"/>
      <c r="EU369" s="56"/>
      <c r="EV369" s="56"/>
      <c r="EW369" s="56"/>
      <c r="EX369" s="56"/>
      <c r="EY369" s="56"/>
      <c r="EZ369" s="56"/>
      <c r="FA369" s="56"/>
      <c r="FB369" s="56"/>
      <c r="FC369" s="56"/>
      <c r="FD369" s="56"/>
      <c r="FE369" s="56"/>
      <c r="FF369" s="56"/>
      <c r="FG369" s="56"/>
      <c r="FH369" s="56"/>
      <c r="FI369" s="56"/>
      <c r="FJ369" s="56"/>
      <c r="FK369" s="56"/>
      <c r="FL369" s="56"/>
      <c r="FM369" s="56"/>
      <c r="FN369" s="56"/>
      <c r="FO369" s="56"/>
      <c r="FP369" s="56"/>
      <c r="FQ369" s="56"/>
      <c r="FR369" s="56"/>
      <c r="FS369" s="56"/>
      <c r="FT369" s="56"/>
      <c r="FU369" s="56"/>
      <c r="FV369" s="56"/>
      <c r="FW369" s="56"/>
      <c r="FX369" s="56"/>
      <c r="FY369" s="56"/>
      <c r="FZ369" s="56"/>
      <c r="GA369" s="56"/>
      <c r="GB369" s="56"/>
      <c r="GC369" s="56"/>
      <c r="GD369" s="56"/>
      <c r="GE369" s="56"/>
      <c r="GF369" s="56"/>
      <c r="GG369" s="56"/>
      <c r="GH369" s="56"/>
      <c r="GI369" s="56"/>
      <c r="GJ369" s="56"/>
      <c r="GK369" s="56"/>
      <c r="GL369" s="56"/>
      <c r="GM369" s="56"/>
      <c r="GN369" s="56"/>
      <c r="GO369" s="56"/>
      <c r="GP369" s="56"/>
      <c r="GQ369" s="56"/>
      <c r="GR369" s="56"/>
      <c r="GS369" s="56"/>
      <c r="GT369" s="56"/>
      <c r="GU369" s="56"/>
      <c r="GV369" s="56"/>
      <c r="GW369" s="56"/>
      <c r="GX369" s="56"/>
      <c r="GY369" s="56"/>
      <c r="GZ369" s="56"/>
      <c r="HA369" s="56"/>
      <c r="HB369" s="56"/>
      <c r="HC369" s="56"/>
      <c r="HD369" s="56"/>
      <c r="HE369" s="56"/>
      <c r="HF369" s="56"/>
      <c r="HG369" s="56"/>
      <c r="HH369" s="56"/>
      <c r="HI369" s="56"/>
      <c r="HJ369" s="56"/>
      <c r="HK369" s="56"/>
      <c r="HL369" s="56"/>
      <c r="HM369" s="56"/>
      <c r="HN369" s="56"/>
      <c r="HO369" s="56"/>
      <c r="HP369" s="56"/>
      <c r="HQ369" s="56"/>
      <c r="HR369" s="56"/>
      <c r="HS369" s="56"/>
      <c r="HT369" s="56"/>
      <c r="HU369" s="56"/>
      <c r="HV369" s="56"/>
      <c r="HW369" s="56"/>
      <c r="HX369" s="56"/>
      <c r="HY369" s="56"/>
      <c r="HZ369" s="56"/>
      <c r="IA369" s="56"/>
      <c r="IB369" s="56"/>
      <c r="IC369" s="56"/>
      <c r="ID369" s="56"/>
      <c r="IE369" s="56"/>
      <c r="IF369" s="56"/>
      <c r="IG369" s="56"/>
      <c r="IH369" s="56"/>
      <c r="II369" s="56"/>
      <c r="IJ369" s="56"/>
      <c r="IK369" s="56"/>
      <c r="IL369" s="56"/>
      <c r="IM369" s="56"/>
      <c r="IN369" s="56"/>
      <c r="IO369" s="56"/>
      <c r="IP369" s="56"/>
      <c r="IQ369" s="56"/>
      <c r="IR369" s="56"/>
      <c r="IS369" s="56"/>
      <c r="IT369" s="56"/>
      <c r="IU369" s="56"/>
      <c r="IV369" s="56"/>
      <c r="IW369" s="56"/>
      <c r="IX369" s="56"/>
      <c r="IY369" s="56"/>
      <c r="IZ369" s="56"/>
      <c r="JA369" s="56"/>
      <c r="JB369" s="56"/>
      <c r="JC369" s="56"/>
      <c r="JD369" s="56"/>
      <c r="JE369" s="56"/>
      <c r="JF369" s="56"/>
      <c r="JG369" s="56"/>
      <c r="JH369" s="56"/>
      <c r="JI369" s="56"/>
      <c r="JJ369" s="56"/>
      <c r="JK369" s="56"/>
      <c r="JL369" s="56"/>
      <c r="JM369" s="56"/>
      <c r="JN369" s="56"/>
      <c r="JO369" s="56"/>
      <c r="JP369" s="56"/>
      <c r="JQ369" s="56"/>
      <c r="JR369" s="56"/>
      <c r="JS369" s="56"/>
      <c r="JT369" s="56"/>
      <c r="JU369" s="56"/>
      <c r="JV369" s="56"/>
      <c r="JW369" s="56"/>
    </row>
    <row r="370" spans="1:283" ht="85.5" x14ac:dyDescent="0.25">
      <c r="A370" s="3">
        <v>2013520000427</v>
      </c>
      <c r="B370" s="4" t="s">
        <v>609</v>
      </c>
      <c r="C370" s="5" t="s">
        <v>72</v>
      </c>
      <c r="D370" s="31">
        <v>85486000</v>
      </c>
      <c r="E370" s="31">
        <v>85486000</v>
      </c>
      <c r="F370" s="40"/>
      <c r="G370" s="54">
        <v>0</v>
      </c>
      <c r="H370" s="54">
        <v>0</v>
      </c>
      <c r="I370" s="54">
        <f t="shared" si="10"/>
        <v>0</v>
      </c>
      <c r="J370" s="54">
        <f t="shared" si="11"/>
        <v>85486000</v>
      </c>
      <c r="K370" s="34">
        <v>140</v>
      </c>
      <c r="L370" s="11" t="s">
        <v>40</v>
      </c>
      <c r="M370" s="5" t="s">
        <v>13</v>
      </c>
      <c r="N370" s="5" t="s">
        <v>42</v>
      </c>
      <c r="O370" s="5" t="s">
        <v>13</v>
      </c>
      <c r="P370" s="17" t="s">
        <v>145</v>
      </c>
      <c r="Q370" s="17" t="s">
        <v>146</v>
      </c>
      <c r="R370" s="47" t="s">
        <v>147</v>
      </c>
      <c r="S370" s="40" t="s">
        <v>1129</v>
      </c>
      <c r="T370" s="61">
        <v>41500</v>
      </c>
    </row>
    <row r="371" spans="1:283" ht="57" x14ac:dyDescent="0.25">
      <c r="A371" s="3">
        <v>2013520000428</v>
      </c>
      <c r="B371" s="4" t="s">
        <v>610</v>
      </c>
      <c r="C371" s="5" t="s">
        <v>29</v>
      </c>
      <c r="D371" s="62">
        <v>500000000</v>
      </c>
      <c r="E371" s="31">
        <v>200000000</v>
      </c>
      <c r="F371" s="31">
        <v>300000000</v>
      </c>
      <c r="G371" s="65">
        <v>0</v>
      </c>
      <c r="H371" s="54">
        <v>0</v>
      </c>
      <c r="I371" s="54">
        <f t="shared" si="10"/>
        <v>0</v>
      </c>
      <c r="J371" s="54">
        <f t="shared" si="11"/>
        <v>500000000</v>
      </c>
      <c r="K371" s="35">
        <v>1324521</v>
      </c>
      <c r="L371" s="11" t="s">
        <v>40</v>
      </c>
      <c r="M371" s="5" t="s">
        <v>13</v>
      </c>
      <c r="N371" s="5" t="s">
        <v>112</v>
      </c>
      <c r="O371" s="5" t="s">
        <v>13</v>
      </c>
      <c r="P371" s="17" t="s">
        <v>174</v>
      </c>
      <c r="Q371" s="17" t="s">
        <v>175</v>
      </c>
      <c r="R371" s="47" t="s">
        <v>396</v>
      </c>
      <c r="S371" s="40" t="s">
        <v>1129</v>
      </c>
      <c r="T371" s="61">
        <v>41500</v>
      </c>
    </row>
    <row r="372" spans="1:283" ht="71.25" x14ac:dyDescent="0.25">
      <c r="A372" s="3">
        <v>2013520000429</v>
      </c>
      <c r="B372" s="4" t="s">
        <v>611</v>
      </c>
      <c r="C372" s="5" t="s">
        <v>13</v>
      </c>
      <c r="D372" s="31">
        <v>2897000000</v>
      </c>
      <c r="E372" s="31">
        <v>200000000</v>
      </c>
      <c r="F372" s="31">
        <v>2697000000</v>
      </c>
      <c r="G372" s="54">
        <v>0</v>
      </c>
      <c r="H372" s="54">
        <v>0</v>
      </c>
      <c r="I372" s="54">
        <f t="shared" si="10"/>
        <v>0</v>
      </c>
      <c r="J372" s="54">
        <f t="shared" si="11"/>
        <v>2897000000</v>
      </c>
      <c r="K372" s="35">
        <v>2000</v>
      </c>
      <c r="L372" s="11" t="s">
        <v>40</v>
      </c>
      <c r="M372" s="5" t="s">
        <v>13</v>
      </c>
      <c r="N372" s="5" t="s">
        <v>42</v>
      </c>
      <c r="O372" s="5" t="s">
        <v>13</v>
      </c>
      <c r="P372" s="17" t="s">
        <v>145</v>
      </c>
      <c r="Q372" s="17" t="s">
        <v>146</v>
      </c>
      <c r="R372" s="47" t="s">
        <v>147</v>
      </c>
      <c r="S372" s="40" t="s">
        <v>1129</v>
      </c>
      <c r="T372" s="61">
        <v>41520</v>
      </c>
    </row>
    <row r="373" spans="1:283" ht="71.25" x14ac:dyDescent="0.25">
      <c r="A373" s="3">
        <v>2013520000430</v>
      </c>
      <c r="B373" s="4" t="s">
        <v>612</v>
      </c>
      <c r="C373" s="5" t="s">
        <v>352</v>
      </c>
      <c r="D373" s="31">
        <v>2050000000</v>
      </c>
      <c r="E373" s="31">
        <v>150000000</v>
      </c>
      <c r="F373" s="31">
        <f>100000000+1800000000</f>
        <v>1900000000</v>
      </c>
      <c r="G373" s="54">
        <v>0</v>
      </c>
      <c r="H373" s="54">
        <v>0</v>
      </c>
      <c r="I373" s="54">
        <f t="shared" si="10"/>
        <v>0</v>
      </c>
      <c r="J373" s="54">
        <f t="shared" si="11"/>
        <v>2050000000</v>
      </c>
      <c r="K373" s="35">
        <v>235000</v>
      </c>
      <c r="L373" s="11" t="s">
        <v>40</v>
      </c>
      <c r="M373" s="5" t="s">
        <v>613</v>
      </c>
      <c r="N373" s="5" t="s">
        <v>42</v>
      </c>
      <c r="O373" s="5" t="s">
        <v>13</v>
      </c>
      <c r="P373" s="17" t="s">
        <v>145</v>
      </c>
      <c r="Q373" s="17" t="s">
        <v>146</v>
      </c>
      <c r="R373" s="47" t="s">
        <v>147</v>
      </c>
      <c r="S373" s="40" t="s">
        <v>1129</v>
      </c>
      <c r="T373" s="61">
        <v>41500</v>
      </c>
    </row>
    <row r="374" spans="1:283" ht="99.75" x14ac:dyDescent="0.25">
      <c r="A374" s="3">
        <v>2013520000431</v>
      </c>
      <c r="B374" s="4" t="s">
        <v>614</v>
      </c>
      <c r="C374" s="5" t="s">
        <v>13</v>
      </c>
      <c r="D374" s="31">
        <v>110000000</v>
      </c>
      <c r="E374" s="31">
        <v>110000000</v>
      </c>
      <c r="F374" s="40"/>
      <c r="G374" s="54">
        <v>0</v>
      </c>
      <c r="H374" s="54">
        <v>0</v>
      </c>
      <c r="I374" s="54">
        <f t="shared" si="10"/>
        <v>0</v>
      </c>
      <c r="J374" s="54">
        <f t="shared" si="11"/>
        <v>110000000</v>
      </c>
      <c r="K374" s="34">
        <v>500</v>
      </c>
      <c r="L374" s="11" t="s">
        <v>204</v>
      </c>
      <c r="M374" s="5" t="s">
        <v>13</v>
      </c>
      <c r="N374" s="5" t="s">
        <v>14</v>
      </c>
      <c r="O374" s="5" t="s">
        <v>13</v>
      </c>
      <c r="P374" s="17" t="s">
        <v>174</v>
      </c>
      <c r="Q374" s="17" t="s">
        <v>206</v>
      </c>
      <c r="R374" s="47" t="s">
        <v>207</v>
      </c>
      <c r="S374" s="40" t="s">
        <v>1129</v>
      </c>
      <c r="T374" s="61">
        <v>41500</v>
      </c>
    </row>
    <row r="375" spans="1:283" ht="71.25" x14ac:dyDescent="0.25">
      <c r="A375" s="3">
        <v>2013520000432</v>
      </c>
      <c r="B375" s="4" t="s">
        <v>615</v>
      </c>
      <c r="C375" s="5" t="s">
        <v>72</v>
      </c>
      <c r="D375" s="31">
        <v>62000000</v>
      </c>
      <c r="E375" s="31">
        <v>62000000</v>
      </c>
      <c r="F375" s="40"/>
      <c r="G375" s="54">
        <v>0</v>
      </c>
      <c r="H375" s="54">
        <v>0</v>
      </c>
      <c r="I375" s="54">
        <f t="shared" si="10"/>
        <v>0</v>
      </c>
      <c r="J375" s="54">
        <f t="shared" si="11"/>
        <v>62000000</v>
      </c>
      <c r="K375" s="34">
        <v>80</v>
      </c>
      <c r="L375" s="11" t="s">
        <v>40</v>
      </c>
      <c r="M375" s="5" t="s">
        <v>13</v>
      </c>
      <c r="N375" s="5" t="s">
        <v>42</v>
      </c>
      <c r="O375" s="5" t="s">
        <v>13</v>
      </c>
      <c r="P375" s="17" t="s">
        <v>145</v>
      </c>
      <c r="Q375" s="17" t="s">
        <v>146</v>
      </c>
      <c r="R375" s="47" t="s">
        <v>147</v>
      </c>
      <c r="S375" s="40" t="s">
        <v>1129</v>
      </c>
      <c r="T375" s="61">
        <v>41500</v>
      </c>
    </row>
    <row r="376" spans="1:283" ht="71.25" x14ac:dyDescent="0.25">
      <c r="A376" s="3">
        <v>2013520000433</v>
      </c>
      <c r="B376" s="4" t="s">
        <v>616</v>
      </c>
      <c r="C376" s="5" t="s">
        <v>16</v>
      </c>
      <c r="D376" s="31">
        <v>623260977</v>
      </c>
      <c r="E376" s="31">
        <v>623260977</v>
      </c>
      <c r="F376" s="40"/>
      <c r="G376" s="54">
        <v>0</v>
      </c>
      <c r="H376" s="54">
        <v>0</v>
      </c>
      <c r="I376" s="54">
        <f t="shared" si="10"/>
        <v>0</v>
      </c>
      <c r="J376" s="54">
        <f t="shared" si="11"/>
        <v>623260977</v>
      </c>
      <c r="K376" s="35">
        <v>1701840</v>
      </c>
      <c r="L376" s="11" t="s">
        <v>22</v>
      </c>
      <c r="M376" s="5" t="s">
        <v>617</v>
      </c>
      <c r="N376" s="5" t="s">
        <v>23</v>
      </c>
      <c r="O376" s="5" t="s">
        <v>617</v>
      </c>
      <c r="P376" s="17" t="s">
        <v>76</v>
      </c>
      <c r="Q376" s="17" t="s">
        <v>135</v>
      </c>
      <c r="R376" s="47" t="s">
        <v>136</v>
      </c>
      <c r="S376" s="40" t="s">
        <v>1129</v>
      </c>
      <c r="T376" s="61">
        <v>41501</v>
      </c>
    </row>
    <row r="377" spans="1:283" ht="71.25" x14ac:dyDescent="0.25">
      <c r="A377" s="3">
        <v>2013520000434</v>
      </c>
      <c r="B377" s="4" t="s">
        <v>618</v>
      </c>
      <c r="C377" s="5" t="s">
        <v>13</v>
      </c>
      <c r="D377" s="31">
        <v>400000000</v>
      </c>
      <c r="E377" s="40"/>
      <c r="F377" s="40"/>
      <c r="G377" s="31">
        <v>400000000</v>
      </c>
      <c r="H377" s="54">
        <v>0</v>
      </c>
      <c r="I377" s="54">
        <f t="shared" si="10"/>
        <v>400000000</v>
      </c>
      <c r="J377" s="54">
        <f t="shared" si="11"/>
        <v>800000000</v>
      </c>
      <c r="K377" s="35">
        <v>40000</v>
      </c>
      <c r="L377" s="11" t="s">
        <v>40</v>
      </c>
      <c r="M377" s="5" t="s">
        <v>13</v>
      </c>
      <c r="N377" s="5" t="s">
        <v>42</v>
      </c>
      <c r="O377" s="5" t="s">
        <v>13</v>
      </c>
      <c r="P377" s="17" t="s">
        <v>145</v>
      </c>
      <c r="Q377" s="17" t="s">
        <v>146</v>
      </c>
      <c r="R377" s="47" t="s">
        <v>147</v>
      </c>
      <c r="S377" s="40" t="s">
        <v>1128</v>
      </c>
      <c r="T377" s="61">
        <v>41500</v>
      </c>
    </row>
    <row r="378" spans="1:283" ht="85.5" x14ac:dyDescent="0.25">
      <c r="A378" s="3">
        <v>2013520000435</v>
      </c>
      <c r="B378" s="4" t="s">
        <v>619</v>
      </c>
      <c r="C378" s="5" t="s">
        <v>13</v>
      </c>
      <c r="D378" s="31">
        <v>10000000</v>
      </c>
      <c r="E378" s="31">
        <v>10000000</v>
      </c>
      <c r="F378" s="40"/>
      <c r="G378" s="54">
        <v>0</v>
      </c>
      <c r="H378" s="54">
        <v>0</v>
      </c>
      <c r="I378" s="54">
        <f t="shared" si="10"/>
        <v>0</v>
      </c>
      <c r="J378" s="54">
        <f t="shared" si="11"/>
        <v>10000000</v>
      </c>
      <c r="K378" s="35">
        <v>1000</v>
      </c>
      <c r="L378" s="11" t="s">
        <v>40</v>
      </c>
      <c r="M378" s="5" t="s">
        <v>620</v>
      </c>
      <c r="N378" s="5" t="s">
        <v>42</v>
      </c>
      <c r="O378" s="5" t="s">
        <v>13</v>
      </c>
      <c r="P378" s="17" t="s">
        <v>145</v>
      </c>
      <c r="Q378" s="17" t="s">
        <v>146</v>
      </c>
      <c r="R378" s="47" t="s">
        <v>147</v>
      </c>
      <c r="S378" s="40" t="s">
        <v>1129</v>
      </c>
      <c r="T378" s="61">
        <v>41500</v>
      </c>
    </row>
    <row r="379" spans="1:283" ht="57" x14ac:dyDescent="0.25">
      <c r="A379" s="3">
        <v>2013520000436</v>
      </c>
      <c r="B379" s="4" t="s">
        <v>621</v>
      </c>
      <c r="C379" s="5" t="s">
        <v>13</v>
      </c>
      <c r="D379" s="31">
        <v>248200000</v>
      </c>
      <c r="E379" s="31">
        <v>248200000</v>
      </c>
      <c r="F379" s="40"/>
      <c r="G379" s="54">
        <v>0</v>
      </c>
      <c r="H379" s="54">
        <v>0</v>
      </c>
      <c r="I379" s="54">
        <f t="shared" si="10"/>
        <v>0</v>
      </c>
      <c r="J379" s="54">
        <f t="shared" si="11"/>
        <v>248200000</v>
      </c>
      <c r="K379" s="35">
        <v>2560</v>
      </c>
      <c r="L379" s="11" t="s">
        <v>66</v>
      </c>
      <c r="M379" s="5" t="s">
        <v>13</v>
      </c>
      <c r="N379" s="5" t="s">
        <v>622</v>
      </c>
      <c r="O379" s="5" t="s">
        <v>13</v>
      </c>
      <c r="P379" s="17" t="s">
        <v>76</v>
      </c>
      <c r="Q379" s="17" t="s">
        <v>481</v>
      </c>
      <c r="R379" s="47" t="s">
        <v>482</v>
      </c>
      <c r="S379" s="31" t="s">
        <v>1129</v>
      </c>
      <c r="T379" s="61">
        <v>41500</v>
      </c>
    </row>
    <row r="380" spans="1:283" ht="71.25" x14ac:dyDescent="0.25">
      <c r="A380" s="3">
        <v>2013520000437</v>
      </c>
      <c r="B380" s="4" t="s">
        <v>623</v>
      </c>
      <c r="C380" s="5" t="s">
        <v>16</v>
      </c>
      <c r="D380" s="31">
        <v>340000000</v>
      </c>
      <c r="E380" s="31">
        <v>340000000</v>
      </c>
      <c r="F380" s="40"/>
      <c r="G380" s="54">
        <v>0</v>
      </c>
      <c r="H380" s="54">
        <v>0</v>
      </c>
      <c r="I380" s="54">
        <f t="shared" si="10"/>
        <v>0</v>
      </c>
      <c r="J380" s="54">
        <f t="shared" si="11"/>
        <v>340000000</v>
      </c>
      <c r="K380" s="35">
        <v>1700000</v>
      </c>
      <c r="L380" s="11" t="s">
        <v>22</v>
      </c>
      <c r="M380" s="5" t="s">
        <v>617</v>
      </c>
      <c r="N380" s="5" t="s">
        <v>23</v>
      </c>
      <c r="O380" s="5" t="s">
        <v>617</v>
      </c>
      <c r="P380" s="17" t="s">
        <v>76</v>
      </c>
      <c r="Q380" s="17" t="s">
        <v>135</v>
      </c>
      <c r="R380" s="47" t="s">
        <v>136</v>
      </c>
      <c r="S380" s="40" t="s">
        <v>1129</v>
      </c>
      <c r="T380" s="61">
        <v>41501</v>
      </c>
    </row>
    <row r="381" spans="1:283" ht="71.25" x14ac:dyDescent="0.25">
      <c r="A381" s="3">
        <v>2013520000438</v>
      </c>
      <c r="B381" s="4" t="s">
        <v>624</v>
      </c>
      <c r="C381" s="5" t="s">
        <v>16</v>
      </c>
      <c r="D381" s="31">
        <v>8474000001</v>
      </c>
      <c r="E381" s="31">
        <v>8474000001</v>
      </c>
      <c r="F381" s="40"/>
      <c r="G381" s="31">
        <v>20420054002</v>
      </c>
      <c r="H381" s="54">
        <v>0</v>
      </c>
      <c r="I381" s="54">
        <f t="shared" si="10"/>
        <v>20420054002</v>
      </c>
      <c r="J381" s="54">
        <f t="shared" si="11"/>
        <v>28894054003</v>
      </c>
      <c r="K381" s="35">
        <v>1700000</v>
      </c>
      <c r="L381" s="11" t="s">
        <v>22</v>
      </c>
      <c r="M381" s="5" t="s">
        <v>617</v>
      </c>
      <c r="N381" s="5" t="s">
        <v>23</v>
      </c>
      <c r="O381" s="5" t="s">
        <v>617</v>
      </c>
      <c r="P381" s="17" t="s">
        <v>76</v>
      </c>
      <c r="Q381" s="17" t="s">
        <v>135</v>
      </c>
      <c r="R381" s="47" t="s">
        <v>136</v>
      </c>
      <c r="S381" s="40" t="s">
        <v>1129</v>
      </c>
      <c r="T381" s="61">
        <v>41501</v>
      </c>
    </row>
    <row r="382" spans="1:283" ht="71.25" x14ac:dyDescent="0.25">
      <c r="A382" s="3">
        <v>2013520000439</v>
      </c>
      <c r="B382" s="4" t="s">
        <v>625</v>
      </c>
      <c r="C382" s="5" t="s">
        <v>16</v>
      </c>
      <c r="D382" s="31">
        <v>257500000</v>
      </c>
      <c r="E382" s="31">
        <v>257500000</v>
      </c>
      <c r="F382" s="40"/>
      <c r="G382" s="54">
        <v>0</v>
      </c>
      <c r="H382" s="54">
        <v>0</v>
      </c>
      <c r="I382" s="54">
        <f t="shared" si="10"/>
        <v>0</v>
      </c>
      <c r="J382" s="54">
        <f t="shared" si="11"/>
        <v>257500000</v>
      </c>
      <c r="K382" s="35">
        <v>1700000</v>
      </c>
      <c r="L382" s="11" t="s">
        <v>22</v>
      </c>
      <c r="M382" s="5" t="s">
        <v>617</v>
      </c>
      <c r="N382" s="5" t="s">
        <v>23</v>
      </c>
      <c r="O382" s="5" t="s">
        <v>617</v>
      </c>
      <c r="P382" s="17" t="s">
        <v>76</v>
      </c>
      <c r="Q382" s="17" t="s">
        <v>135</v>
      </c>
      <c r="R382" s="47" t="s">
        <v>136</v>
      </c>
      <c r="S382" s="40" t="s">
        <v>1129</v>
      </c>
      <c r="T382" s="61">
        <v>41501</v>
      </c>
    </row>
    <row r="383" spans="1:283" ht="42.75" x14ac:dyDescent="0.25">
      <c r="A383" s="3">
        <v>2013520000440</v>
      </c>
      <c r="B383" s="4" t="s">
        <v>626</v>
      </c>
      <c r="C383" s="5" t="s">
        <v>13</v>
      </c>
      <c r="D383" s="31">
        <v>23800000</v>
      </c>
      <c r="E383" s="31">
        <v>23800000</v>
      </c>
      <c r="F383" s="40"/>
      <c r="G383" s="54">
        <v>0</v>
      </c>
      <c r="H383" s="54">
        <v>0</v>
      </c>
      <c r="I383" s="54">
        <f t="shared" si="10"/>
        <v>0</v>
      </c>
      <c r="J383" s="54">
        <f t="shared" si="11"/>
        <v>23800000</v>
      </c>
      <c r="K383" s="38">
        <v>0</v>
      </c>
      <c r="L383" s="11" t="s">
        <v>51</v>
      </c>
      <c r="M383" s="5" t="s">
        <v>13</v>
      </c>
      <c r="N383" s="5" t="s">
        <v>627</v>
      </c>
      <c r="O383" s="5" t="s">
        <v>13</v>
      </c>
      <c r="P383" s="17" t="s">
        <v>159</v>
      </c>
      <c r="Q383" s="17" t="s">
        <v>160</v>
      </c>
      <c r="R383" s="47" t="s">
        <v>161</v>
      </c>
      <c r="S383" s="40" t="s">
        <v>1129</v>
      </c>
      <c r="T383" s="61">
        <v>41500</v>
      </c>
    </row>
    <row r="384" spans="1:283" ht="57" x14ac:dyDescent="0.25">
      <c r="A384" s="3">
        <v>2013520000441</v>
      </c>
      <c r="B384" s="4" t="s">
        <v>628</v>
      </c>
      <c r="C384" s="5" t="s">
        <v>13</v>
      </c>
      <c r="D384" s="31">
        <v>683700000</v>
      </c>
      <c r="E384" s="31">
        <v>683700000</v>
      </c>
      <c r="F384" s="40"/>
      <c r="G384" s="54">
        <v>0</v>
      </c>
      <c r="H384" s="54">
        <v>0</v>
      </c>
      <c r="I384" s="54">
        <f t="shared" si="10"/>
        <v>0</v>
      </c>
      <c r="J384" s="54">
        <f t="shared" si="11"/>
        <v>683700000</v>
      </c>
      <c r="K384" s="35">
        <v>1680000</v>
      </c>
      <c r="L384" s="11" t="s">
        <v>51</v>
      </c>
      <c r="M384" s="5" t="s">
        <v>13</v>
      </c>
      <c r="N384" s="5" t="s">
        <v>29</v>
      </c>
      <c r="O384" s="5" t="s">
        <v>13</v>
      </c>
      <c r="P384" s="17" t="s">
        <v>159</v>
      </c>
      <c r="Q384" s="17" t="s">
        <v>160</v>
      </c>
      <c r="R384" s="47" t="s">
        <v>160</v>
      </c>
      <c r="S384" s="40" t="s">
        <v>1129</v>
      </c>
      <c r="T384" s="61">
        <v>41500</v>
      </c>
    </row>
    <row r="385" spans="1:20" ht="71.25" x14ac:dyDescent="0.25">
      <c r="A385" s="3">
        <v>2013520000442</v>
      </c>
      <c r="B385" s="4" t="s">
        <v>629</v>
      </c>
      <c r="C385" s="5" t="s">
        <v>16</v>
      </c>
      <c r="D385" s="31">
        <v>16342228673</v>
      </c>
      <c r="E385" s="31">
        <v>16342228673</v>
      </c>
      <c r="F385" s="31"/>
      <c r="G385" s="31">
        <v>19121814744</v>
      </c>
      <c r="H385" s="31">
        <v>112000000</v>
      </c>
      <c r="I385" s="54">
        <f t="shared" si="10"/>
        <v>19233814744</v>
      </c>
      <c r="J385" s="54">
        <f t="shared" si="11"/>
        <v>35576043417</v>
      </c>
      <c r="K385" s="35">
        <v>1700000</v>
      </c>
      <c r="L385" s="11" t="s">
        <v>22</v>
      </c>
      <c r="M385" s="5" t="s">
        <v>617</v>
      </c>
      <c r="N385" s="5" t="s">
        <v>23</v>
      </c>
      <c r="O385" s="5" t="s">
        <v>617</v>
      </c>
      <c r="P385" s="17" t="s">
        <v>76</v>
      </c>
      <c r="Q385" s="17" t="s">
        <v>135</v>
      </c>
      <c r="R385" s="47" t="s">
        <v>136</v>
      </c>
      <c r="S385" s="40" t="s">
        <v>1128</v>
      </c>
      <c r="T385" s="61">
        <v>41501</v>
      </c>
    </row>
    <row r="386" spans="1:20" ht="71.25" x14ac:dyDescent="0.25">
      <c r="A386" s="3">
        <v>2013520000443</v>
      </c>
      <c r="B386" s="4" t="s">
        <v>630</v>
      </c>
      <c r="C386" s="5" t="s">
        <v>16</v>
      </c>
      <c r="D386" s="31">
        <v>71617415826</v>
      </c>
      <c r="E386" s="31">
        <v>71617415826</v>
      </c>
      <c r="F386" s="40"/>
      <c r="G386" s="67">
        <v>24070478062</v>
      </c>
      <c r="H386" s="67">
        <v>74971109114</v>
      </c>
      <c r="I386" s="54">
        <f t="shared" si="10"/>
        <v>99041587176</v>
      </c>
      <c r="J386" s="54">
        <f t="shared" si="11"/>
        <v>170659003002</v>
      </c>
      <c r="K386" s="35">
        <v>1700000</v>
      </c>
      <c r="L386" s="11" t="s">
        <v>22</v>
      </c>
      <c r="M386" s="5" t="s">
        <v>617</v>
      </c>
      <c r="N386" s="5" t="s">
        <v>23</v>
      </c>
      <c r="O386" s="5" t="s">
        <v>617</v>
      </c>
      <c r="P386" s="17" t="s">
        <v>76</v>
      </c>
      <c r="Q386" s="17" t="s">
        <v>135</v>
      </c>
      <c r="R386" s="47" t="s">
        <v>136</v>
      </c>
      <c r="S386" s="40" t="s">
        <v>1128</v>
      </c>
      <c r="T386" s="61">
        <v>41501</v>
      </c>
    </row>
    <row r="387" spans="1:20" ht="85.5" x14ac:dyDescent="0.25">
      <c r="A387" s="3">
        <v>2013520000444</v>
      </c>
      <c r="B387" s="4" t="s">
        <v>631</v>
      </c>
      <c r="C387" s="5" t="s">
        <v>29</v>
      </c>
      <c r="D387" s="31">
        <v>907451232</v>
      </c>
      <c r="E387" s="31">
        <v>907451232</v>
      </c>
      <c r="F387" s="31">
        <v>411000000</v>
      </c>
      <c r="G387" s="54">
        <v>0</v>
      </c>
      <c r="H387" s="54">
        <v>0</v>
      </c>
      <c r="I387" s="54">
        <f t="shared" si="10"/>
        <v>0</v>
      </c>
      <c r="J387" s="54">
        <f t="shared" si="11"/>
        <v>907451232</v>
      </c>
      <c r="K387" s="35">
        <v>801041</v>
      </c>
      <c r="L387" s="11" t="s">
        <v>49</v>
      </c>
      <c r="M387" s="5" t="s">
        <v>13</v>
      </c>
      <c r="N387" s="5" t="s">
        <v>29</v>
      </c>
      <c r="O387" s="5" t="s">
        <v>13</v>
      </c>
      <c r="P387" s="17" t="s">
        <v>174</v>
      </c>
      <c r="Q387" s="17" t="s">
        <v>175</v>
      </c>
      <c r="R387" s="47" t="s">
        <v>176</v>
      </c>
      <c r="S387" s="40" t="s">
        <v>1129</v>
      </c>
      <c r="T387" s="61">
        <v>41500</v>
      </c>
    </row>
    <row r="388" spans="1:20" ht="71.25" x14ac:dyDescent="0.25">
      <c r="A388" s="3">
        <v>2013520000445</v>
      </c>
      <c r="B388" s="4" t="s">
        <v>632</v>
      </c>
      <c r="C388" s="5" t="s">
        <v>16</v>
      </c>
      <c r="D388" s="31">
        <v>287449514</v>
      </c>
      <c r="E388" s="31">
        <v>287449514</v>
      </c>
      <c r="F388" s="40"/>
      <c r="G388" s="54">
        <v>0</v>
      </c>
      <c r="H388" s="54">
        <v>0</v>
      </c>
      <c r="I388" s="54">
        <f t="shared" si="10"/>
        <v>0</v>
      </c>
      <c r="J388" s="54">
        <f t="shared" si="11"/>
        <v>287449514</v>
      </c>
      <c r="K388" s="35">
        <v>1700000</v>
      </c>
      <c r="L388" s="11" t="s">
        <v>22</v>
      </c>
      <c r="M388" s="5" t="s">
        <v>617</v>
      </c>
      <c r="N388" s="5" t="s">
        <v>23</v>
      </c>
      <c r="O388" s="5" t="s">
        <v>617</v>
      </c>
      <c r="P388" s="17" t="s">
        <v>76</v>
      </c>
      <c r="Q388" s="17" t="s">
        <v>135</v>
      </c>
      <c r="R388" s="47" t="s">
        <v>136</v>
      </c>
      <c r="S388" s="40" t="s">
        <v>1129</v>
      </c>
      <c r="T388" s="61">
        <v>41501</v>
      </c>
    </row>
    <row r="389" spans="1:20" ht="42.75" x14ac:dyDescent="0.25">
      <c r="A389" s="3">
        <v>2013520000446</v>
      </c>
      <c r="B389" s="4" t="s">
        <v>633</v>
      </c>
      <c r="C389" s="5" t="s">
        <v>13</v>
      </c>
      <c r="D389" s="31">
        <v>40000000</v>
      </c>
      <c r="E389" s="31">
        <v>40000000</v>
      </c>
      <c r="F389" s="40"/>
      <c r="G389" s="54">
        <v>0</v>
      </c>
      <c r="H389" s="54">
        <v>0</v>
      </c>
      <c r="I389" s="54">
        <f t="shared" si="10"/>
        <v>0</v>
      </c>
      <c r="J389" s="54">
        <f t="shared" si="11"/>
        <v>40000000</v>
      </c>
      <c r="K389" s="35">
        <v>1701840</v>
      </c>
      <c r="L389" s="11" t="s">
        <v>49</v>
      </c>
      <c r="M389" s="5" t="s">
        <v>13</v>
      </c>
      <c r="N389" s="5" t="s">
        <v>29</v>
      </c>
      <c r="O389" s="5" t="s">
        <v>13</v>
      </c>
      <c r="P389" s="17" t="s">
        <v>145</v>
      </c>
      <c r="Q389" s="17" t="s">
        <v>278</v>
      </c>
      <c r="R389" s="47" t="s">
        <v>413</v>
      </c>
      <c r="S389" s="40" t="s">
        <v>1129</v>
      </c>
      <c r="T389" s="61">
        <v>41500</v>
      </c>
    </row>
    <row r="390" spans="1:20" ht="85.5" x14ac:dyDescent="0.25">
      <c r="A390" s="3">
        <v>2013520000447</v>
      </c>
      <c r="B390" s="4" t="s">
        <v>634</v>
      </c>
      <c r="C390" s="5" t="s">
        <v>29</v>
      </c>
      <c r="D390" s="31">
        <v>120000000</v>
      </c>
      <c r="E390" s="31">
        <v>120000000</v>
      </c>
      <c r="F390" s="40"/>
      <c r="G390" s="54">
        <v>0</v>
      </c>
      <c r="H390" s="54">
        <v>0</v>
      </c>
      <c r="I390" s="54">
        <f t="shared" si="10"/>
        <v>0</v>
      </c>
      <c r="J390" s="54">
        <f t="shared" si="11"/>
        <v>120000000</v>
      </c>
      <c r="K390" s="35">
        <v>1324521</v>
      </c>
      <c r="L390" s="11" t="s">
        <v>40</v>
      </c>
      <c r="M390" s="5" t="s">
        <v>13</v>
      </c>
      <c r="N390" s="5" t="s">
        <v>112</v>
      </c>
      <c r="O390" s="5" t="s">
        <v>13</v>
      </c>
      <c r="P390" s="17" t="s">
        <v>174</v>
      </c>
      <c r="Q390" s="17" t="s">
        <v>175</v>
      </c>
      <c r="R390" s="47" t="s">
        <v>396</v>
      </c>
      <c r="S390" s="40" t="s">
        <v>1129</v>
      </c>
      <c r="T390" s="61">
        <v>41500</v>
      </c>
    </row>
    <row r="391" spans="1:20" ht="99.75" x14ac:dyDescent="0.25">
      <c r="A391" s="3">
        <v>2013520000448</v>
      </c>
      <c r="B391" s="4" t="s">
        <v>635</v>
      </c>
      <c r="C391" s="5" t="s">
        <v>35</v>
      </c>
      <c r="D391" s="31">
        <v>455554640</v>
      </c>
      <c r="E391" s="31">
        <v>182221856</v>
      </c>
      <c r="F391" s="31">
        <v>268332784</v>
      </c>
      <c r="G391" s="31">
        <v>0</v>
      </c>
      <c r="H391" s="54">
        <v>0</v>
      </c>
      <c r="I391" s="54">
        <f t="shared" si="10"/>
        <v>0</v>
      </c>
      <c r="J391" s="54">
        <f t="shared" si="11"/>
        <v>455554640</v>
      </c>
      <c r="K391" s="35">
        <v>261353</v>
      </c>
      <c r="L391" s="11" t="s">
        <v>32</v>
      </c>
      <c r="M391" s="5" t="s">
        <v>13</v>
      </c>
      <c r="N391" s="5" t="s">
        <v>112</v>
      </c>
      <c r="O391" s="5" t="s">
        <v>636</v>
      </c>
      <c r="P391" s="17" t="s">
        <v>174</v>
      </c>
      <c r="Q391" s="17" t="s">
        <v>206</v>
      </c>
      <c r="R391" s="47" t="s">
        <v>207</v>
      </c>
      <c r="S391" s="40" t="s">
        <v>1129</v>
      </c>
      <c r="T391" s="61">
        <v>41500</v>
      </c>
    </row>
    <row r="392" spans="1:20" ht="42.75" x14ac:dyDescent="0.25">
      <c r="A392" s="3">
        <v>2013520000449</v>
      </c>
      <c r="B392" s="4" t="s">
        <v>637</v>
      </c>
      <c r="C392" s="5" t="s">
        <v>13</v>
      </c>
      <c r="D392" s="31">
        <v>50000000</v>
      </c>
      <c r="E392" s="31">
        <v>50000000</v>
      </c>
      <c r="F392" s="40"/>
      <c r="G392" s="54">
        <v>0</v>
      </c>
      <c r="H392" s="54">
        <v>0</v>
      </c>
      <c r="I392" s="54">
        <f t="shared" si="10"/>
        <v>0</v>
      </c>
      <c r="J392" s="54">
        <f t="shared" si="11"/>
        <v>50000000</v>
      </c>
      <c r="K392" s="35">
        <v>1701840</v>
      </c>
      <c r="L392" s="11" t="s">
        <v>49</v>
      </c>
      <c r="M392" s="5" t="s">
        <v>13</v>
      </c>
      <c r="N392" s="5" t="s">
        <v>29</v>
      </c>
      <c r="O392" s="5" t="s">
        <v>13</v>
      </c>
      <c r="P392" s="17" t="s">
        <v>145</v>
      </c>
      <c r="Q392" s="17" t="s">
        <v>278</v>
      </c>
      <c r="R392" s="47" t="s">
        <v>413</v>
      </c>
      <c r="S392" s="40" t="s">
        <v>1129</v>
      </c>
      <c r="T392" s="61">
        <v>41500</v>
      </c>
    </row>
    <row r="393" spans="1:20" ht="42.75" x14ac:dyDescent="0.25">
      <c r="A393" s="3">
        <v>2013520000450</v>
      </c>
      <c r="B393" s="4" t="s">
        <v>638</v>
      </c>
      <c r="C393" s="5" t="s">
        <v>13</v>
      </c>
      <c r="D393" s="31">
        <v>5161471135</v>
      </c>
      <c r="E393" s="31">
        <v>5161471135</v>
      </c>
      <c r="F393" s="40"/>
      <c r="G393" s="54">
        <v>0</v>
      </c>
      <c r="H393" s="54">
        <v>0</v>
      </c>
      <c r="I393" s="54">
        <f t="shared" si="10"/>
        <v>0</v>
      </c>
      <c r="J393" s="54">
        <f t="shared" si="11"/>
        <v>5161471135</v>
      </c>
      <c r="K393" s="35">
        <v>87000</v>
      </c>
      <c r="L393" s="11" t="s">
        <v>32</v>
      </c>
      <c r="M393" s="5" t="s">
        <v>13</v>
      </c>
      <c r="N393" s="5" t="s">
        <v>62</v>
      </c>
      <c r="O393" s="5" t="s">
        <v>13</v>
      </c>
      <c r="P393" s="17" t="s">
        <v>167</v>
      </c>
      <c r="Q393" s="17" t="s">
        <v>168</v>
      </c>
      <c r="R393" s="47" t="s">
        <v>307</v>
      </c>
      <c r="S393" s="40" t="s">
        <v>1129</v>
      </c>
      <c r="T393" s="61">
        <v>41500</v>
      </c>
    </row>
    <row r="394" spans="1:20" ht="99.75" x14ac:dyDescent="0.25">
      <c r="A394" s="3">
        <v>2013520000451</v>
      </c>
      <c r="B394" s="4" t="s">
        <v>639</v>
      </c>
      <c r="C394" s="5" t="s">
        <v>13</v>
      </c>
      <c r="D394" s="31">
        <v>9424144057</v>
      </c>
      <c r="E394" s="31">
        <v>4229103156</v>
      </c>
      <c r="F394" s="31">
        <v>5195040901</v>
      </c>
      <c r="G394" s="31">
        <v>0</v>
      </c>
      <c r="H394" s="31">
        <v>0</v>
      </c>
      <c r="I394" s="54">
        <f t="shared" si="10"/>
        <v>0</v>
      </c>
      <c r="J394" s="54">
        <f t="shared" si="11"/>
        <v>9424144057</v>
      </c>
      <c r="K394" s="35">
        <v>1660087</v>
      </c>
      <c r="L394" s="11" t="s">
        <v>204</v>
      </c>
      <c r="M394" s="5" t="s">
        <v>13</v>
      </c>
      <c r="N394" s="5" t="s">
        <v>217</v>
      </c>
      <c r="O394" s="5" t="s">
        <v>13</v>
      </c>
      <c r="P394" s="17" t="s">
        <v>174</v>
      </c>
      <c r="Q394" s="17" t="s">
        <v>206</v>
      </c>
      <c r="R394" s="47" t="s">
        <v>207</v>
      </c>
      <c r="S394" s="40" t="s">
        <v>1129</v>
      </c>
      <c r="T394" s="61">
        <v>41500</v>
      </c>
    </row>
    <row r="395" spans="1:20" ht="42.75" x14ac:dyDescent="0.25">
      <c r="A395" s="3">
        <v>2013520000452</v>
      </c>
      <c r="B395" s="4" t="s">
        <v>640</v>
      </c>
      <c r="C395" s="5" t="s">
        <v>13</v>
      </c>
      <c r="D395" s="31">
        <v>85000000</v>
      </c>
      <c r="E395" s="31"/>
      <c r="F395" s="31"/>
      <c r="G395" s="31">
        <v>50000000</v>
      </c>
      <c r="H395" s="31">
        <f>10000000+25000000</f>
        <v>35000000</v>
      </c>
      <c r="I395" s="54">
        <f t="shared" si="10"/>
        <v>85000000</v>
      </c>
      <c r="J395" s="54">
        <f t="shared" si="11"/>
        <v>170000000</v>
      </c>
      <c r="K395" s="35">
        <v>1701840</v>
      </c>
      <c r="L395" s="11" t="s">
        <v>49</v>
      </c>
      <c r="M395" s="5" t="s">
        <v>13</v>
      </c>
      <c r="N395" s="5" t="s">
        <v>29</v>
      </c>
      <c r="O395" s="5" t="s">
        <v>13</v>
      </c>
      <c r="P395" s="17" t="s">
        <v>145</v>
      </c>
      <c r="Q395" s="17" t="s">
        <v>278</v>
      </c>
      <c r="R395" s="47" t="s">
        <v>413</v>
      </c>
      <c r="S395" s="40" t="s">
        <v>1128</v>
      </c>
      <c r="T395" s="61">
        <v>41500</v>
      </c>
    </row>
    <row r="396" spans="1:20" ht="42.75" x14ac:dyDescent="0.25">
      <c r="A396" s="3">
        <v>2013520000453</v>
      </c>
      <c r="B396" s="4" t="s">
        <v>641</v>
      </c>
      <c r="C396" s="5" t="s">
        <v>16</v>
      </c>
      <c r="D396" s="31">
        <v>300000000</v>
      </c>
      <c r="E396" s="31">
        <v>300000000</v>
      </c>
      <c r="F396" s="40"/>
      <c r="G396" s="54">
        <v>0</v>
      </c>
      <c r="H396" s="54">
        <v>0</v>
      </c>
      <c r="I396" s="54">
        <f t="shared" si="10"/>
        <v>0</v>
      </c>
      <c r="J396" s="54">
        <f t="shared" si="11"/>
        <v>300000000</v>
      </c>
      <c r="K396" s="34">
        <v>280</v>
      </c>
      <c r="L396" s="11" t="s">
        <v>45</v>
      </c>
      <c r="M396" s="5" t="s">
        <v>13</v>
      </c>
      <c r="N396" s="5" t="s">
        <v>29</v>
      </c>
      <c r="O396" s="5" t="s">
        <v>13</v>
      </c>
      <c r="P396" s="17" t="s">
        <v>194</v>
      </c>
      <c r="Q396" s="17" t="s">
        <v>17</v>
      </c>
      <c r="R396" s="47" t="s">
        <v>257</v>
      </c>
      <c r="S396" s="40" t="s">
        <v>1129</v>
      </c>
      <c r="T396" s="61">
        <v>41500</v>
      </c>
    </row>
    <row r="397" spans="1:20" ht="42.75" x14ac:dyDescent="0.25">
      <c r="A397" s="3">
        <v>2013520000454</v>
      </c>
      <c r="B397" s="4" t="s">
        <v>642</v>
      </c>
      <c r="C397" s="5" t="s">
        <v>13</v>
      </c>
      <c r="D397" s="31">
        <v>45000000</v>
      </c>
      <c r="E397" s="31">
        <v>45000000</v>
      </c>
      <c r="F397" s="40"/>
      <c r="G397" s="54">
        <v>0</v>
      </c>
      <c r="H397" s="54">
        <v>0</v>
      </c>
      <c r="I397" s="54">
        <f t="shared" si="10"/>
        <v>0</v>
      </c>
      <c r="J397" s="54">
        <f t="shared" si="11"/>
        <v>45000000</v>
      </c>
      <c r="K397" s="35">
        <v>1701840</v>
      </c>
      <c r="L397" s="11" t="s">
        <v>49</v>
      </c>
      <c r="M397" s="5" t="s">
        <v>13</v>
      </c>
      <c r="N397" s="5" t="s">
        <v>29</v>
      </c>
      <c r="O397" s="5" t="s">
        <v>13</v>
      </c>
      <c r="P397" s="17" t="s">
        <v>145</v>
      </c>
      <c r="Q397" s="17" t="s">
        <v>278</v>
      </c>
      <c r="R397" s="47" t="s">
        <v>413</v>
      </c>
      <c r="S397" s="40" t="s">
        <v>1129</v>
      </c>
      <c r="T397" s="61">
        <v>41502</v>
      </c>
    </row>
    <row r="398" spans="1:20" ht="42.75" x14ac:dyDescent="0.25">
      <c r="A398" s="3">
        <v>2013520000455</v>
      </c>
      <c r="B398" s="4" t="s">
        <v>643</v>
      </c>
      <c r="C398" s="5" t="s">
        <v>13</v>
      </c>
      <c r="D398" s="31">
        <v>318000000</v>
      </c>
      <c r="E398" s="31">
        <v>318000000</v>
      </c>
      <c r="F398" s="40"/>
      <c r="G398" s="54">
        <v>0</v>
      </c>
      <c r="H398" s="54">
        <v>0</v>
      </c>
      <c r="I398" s="54">
        <f t="shared" si="10"/>
        <v>0</v>
      </c>
      <c r="J398" s="54">
        <f t="shared" si="11"/>
        <v>318000000</v>
      </c>
      <c r="K398" s="35">
        <v>8000</v>
      </c>
      <c r="L398" s="11" t="s">
        <v>32</v>
      </c>
      <c r="M398" s="5" t="s">
        <v>13</v>
      </c>
      <c r="N398" s="5" t="s">
        <v>62</v>
      </c>
      <c r="O398" s="5" t="s">
        <v>13</v>
      </c>
      <c r="P398" s="17" t="s">
        <v>167</v>
      </c>
      <c r="Q398" s="17" t="s">
        <v>168</v>
      </c>
      <c r="R398" s="47" t="s">
        <v>169</v>
      </c>
      <c r="S398" s="40" t="s">
        <v>1129</v>
      </c>
      <c r="T398" s="61">
        <v>41500</v>
      </c>
    </row>
    <row r="399" spans="1:20" ht="99.75" x14ac:dyDescent="0.25">
      <c r="A399" s="3">
        <v>2013520000456</v>
      </c>
      <c r="B399" s="4" t="s">
        <v>644</v>
      </c>
      <c r="C399" s="5" t="s">
        <v>13</v>
      </c>
      <c r="D399" s="68">
        <v>6560000000</v>
      </c>
      <c r="E399" s="66">
        <v>3481000000</v>
      </c>
      <c r="F399" s="66">
        <f>2540000007+532000000</f>
        <v>3072000007</v>
      </c>
      <c r="G399" s="54">
        <v>0</v>
      </c>
      <c r="H399" s="54">
        <v>0</v>
      </c>
      <c r="I399" s="54">
        <f t="shared" si="10"/>
        <v>0</v>
      </c>
      <c r="J399" s="54">
        <f t="shared" si="11"/>
        <v>6560000000</v>
      </c>
      <c r="K399" s="35">
        <v>1660087</v>
      </c>
      <c r="L399" s="11" t="s">
        <v>204</v>
      </c>
      <c r="M399" s="5" t="s">
        <v>13</v>
      </c>
      <c r="N399" s="5" t="s">
        <v>14</v>
      </c>
      <c r="O399" s="5" t="s">
        <v>13</v>
      </c>
      <c r="P399" s="17" t="s">
        <v>174</v>
      </c>
      <c r="Q399" s="17" t="s">
        <v>206</v>
      </c>
      <c r="R399" s="47" t="s">
        <v>207</v>
      </c>
      <c r="S399" s="40" t="s">
        <v>1129</v>
      </c>
      <c r="T399" s="61">
        <v>41500</v>
      </c>
    </row>
    <row r="400" spans="1:20" ht="57" x14ac:dyDescent="0.25">
      <c r="A400" s="3">
        <v>2013520000457</v>
      </c>
      <c r="B400" s="4" t="s">
        <v>645</v>
      </c>
      <c r="C400" s="5" t="s">
        <v>13</v>
      </c>
      <c r="D400" s="31">
        <v>500000000</v>
      </c>
      <c r="E400" s="31">
        <v>500000000</v>
      </c>
      <c r="F400" s="60"/>
      <c r="G400" s="54">
        <v>0</v>
      </c>
      <c r="H400" s="54">
        <v>0</v>
      </c>
      <c r="I400" s="54">
        <f t="shared" si="10"/>
        <v>0</v>
      </c>
      <c r="J400" s="54">
        <f t="shared" si="11"/>
        <v>500000000</v>
      </c>
      <c r="K400" s="35">
        <v>7000</v>
      </c>
      <c r="L400" s="11" t="s">
        <v>32</v>
      </c>
      <c r="M400" s="5" t="s">
        <v>13</v>
      </c>
      <c r="N400" s="5" t="s">
        <v>62</v>
      </c>
      <c r="O400" s="5" t="s">
        <v>13</v>
      </c>
      <c r="P400" s="17" t="s">
        <v>167</v>
      </c>
      <c r="Q400" s="17" t="s">
        <v>168</v>
      </c>
      <c r="R400" s="47" t="s">
        <v>307</v>
      </c>
      <c r="S400" s="40" t="s">
        <v>1129</v>
      </c>
      <c r="T400" s="61">
        <v>41500</v>
      </c>
    </row>
    <row r="401" spans="1:283" ht="57" x14ac:dyDescent="0.25">
      <c r="A401" s="3">
        <v>2013520000458</v>
      </c>
      <c r="B401" s="4" t="s">
        <v>646</v>
      </c>
      <c r="C401" s="5" t="s">
        <v>13</v>
      </c>
      <c r="D401" s="31">
        <v>79200000</v>
      </c>
      <c r="E401" s="31">
        <v>79200000</v>
      </c>
      <c r="F401" s="40"/>
      <c r="G401" s="54">
        <v>0</v>
      </c>
      <c r="H401" s="54">
        <v>0</v>
      </c>
      <c r="I401" s="54">
        <f t="shared" si="10"/>
        <v>0</v>
      </c>
      <c r="J401" s="54">
        <f t="shared" si="11"/>
        <v>79200000</v>
      </c>
      <c r="K401" s="35">
        <v>2560</v>
      </c>
      <c r="L401" s="11" t="s">
        <v>66</v>
      </c>
      <c r="M401" s="5" t="s">
        <v>13</v>
      </c>
      <c r="N401" s="5" t="s">
        <v>87</v>
      </c>
      <c r="O401" s="5" t="s">
        <v>13</v>
      </c>
      <c r="P401" s="17" t="s">
        <v>76</v>
      </c>
      <c r="Q401" s="17" t="s">
        <v>481</v>
      </c>
      <c r="R401" s="47" t="s">
        <v>482</v>
      </c>
      <c r="S401" s="40" t="s">
        <v>1129</v>
      </c>
      <c r="T401" s="61">
        <v>41500</v>
      </c>
    </row>
    <row r="402" spans="1:283" ht="57" x14ac:dyDescent="0.25">
      <c r="A402" s="3">
        <v>2013520000459</v>
      </c>
      <c r="B402" s="4" t="s">
        <v>647</v>
      </c>
      <c r="C402" s="5" t="s">
        <v>13</v>
      </c>
      <c r="D402" s="31">
        <v>250000000</v>
      </c>
      <c r="E402" s="31">
        <v>250000000</v>
      </c>
      <c r="F402" s="40"/>
      <c r="G402" s="55">
        <v>203600000</v>
      </c>
      <c r="H402" s="54">
        <v>0</v>
      </c>
      <c r="I402" s="54">
        <f t="shared" si="10"/>
        <v>203600000</v>
      </c>
      <c r="J402" s="54">
        <f t="shared" si="11"/>
        <v>453600000</v>
      </c>
      <c r="K402" s="35">
        <v>1500</v>
      </c>
      <c r="L402" s="11" t="s">
        <v>51</v>
      </c>
      <c r="M402" s="5" t="s">
        <v>13</v>
      </c>
      <c r="N402" s="5" t="s">
        <v>29</v>
      </c>
      <c r="O402" s="5" t="s">
        <v>13</v>
      </c>
      <c r="P402" s="17" t="s">
        <v>159</v>
      </c>
      <c r="Q402" s="17" t="s">
        <v>522</v>
      </c>
      <c r="R402" s="47" t="s">
        <v>523</v>
      </c>
      <c r="S402" s="40" t="s">
        <v>1129</v>
      </c>
      <c r="T402" s="61">
        <v>41500</v>
      </c>
    </row>
    <row r="403" spans="1:283" ht="57" x14ac:dyDescent="0.25">
      <c r="A403" s="3">
        <v>2013520000460</v>
      </c>
      <c r="B403" s="4" t="s">
        <v>648</v>
      </c>
      <c r="C403" s="5" t="s">
        <v>13</v>
      </c>
      <c r="D403" s="31">
        <v>20000000</v>
      </c>
      <c r="E403" s="31">
        <v>20000000</v>
      </c>
      <c r="F403" s="40"/>
      <c r="G403" s="54">
        <v>0</v>
      </c>
      <c r="H403" s="54">
        <v>0</v>
      </c>
      <c r="I403" s="54">
        <f t="shared" si="10"/>
        <v>0</v>
      </c>
      <c r="J403" s="54">
        <f t="shared" si="11"/>
        <v>20000000</v>
      </c>
      <c r="K403" s="35">
        <v>2560</v>
      </c>
      <c r="L403" s="11" t="s">
        <v>66</v>
      </c>
      <c r="M403" s="5" t="s">
        <v>13</v>
      </c>
      <c r="N403" s="5" t="s">
        <v>87</v>
      </c>
      <c r="O403" s="5" t="s">
        <v>13</v>
      </c>
      <c r="P403" s="17" t="s">
        <v>76</v>
      </c>
      <c r="Q403" s="17" t="s">
        <v>481</v>
      </c>
      <c r="R403" s="47" t="s">
        <v>482</v>
      </c>
      <c r="S403" s="40" t="s">
        <v>1129</v>
      </c>
      <c r="T403" s="61">
        <v>41500</v>
      </c>
    </row>
    <row r="404" spans="1:283" ht="99.75" x14ac:dyDescent="0.25">
      <c r="A404" s="3">
        <v>2013520000461</v>
      </c>
      <c r="B404" s="4" t="s">
        <v>649</v>
      </c>
      <c r="C404" s="5" t="s">
        <v>13</v>
      </c>
      <c r="D404" s="31">
        <v>8100000000</v>
      </c>
      <c r="E404" s="31">
        <v>8100000000</v>
      </c>
      <c r="F404" s="40"/>
      <c r="G404" s="54">
        <v>0</v>
      </c>
      <c r="H404" s="54">
        <v>0</v>
      </c>
      <c r="I404" s="54">
        <f t="shared" si="10"/>
        <v>0</v>
      </c>
      <c r="J404" s="54">
        <f t="shared" si="11"/>
        <v>8100000000</v>
      </c>
      <c r="K404" s="35">
        <v>1541956</v>
      </c>
      <c r="L404" s="11" t="s">
        <v>204</v>
      </c>
      <c r="M404" s="5" t="s">
        <v>13</v>
      </c>
      <c r="N404" s="5" t="s">
        <v>112</v>
      </c>
      <c r="O404" s="5" t="s">
        <v>13</v>
      </c>
      <c r="P404" s="17" t="s">
        <v>174</v>
      </c>
      <c r="Q404" s="17" t="s">
        <v>206</v>
      </c>
      <c r="R404" s="47" t="s">
        <v>207</v>
      </c>
      <c r="S404" s="40" t="s">
        <v>1129</v>
      </c>
      <c r="T404" s="61">
        <v>41500</v>
      </c>
    </row>
    <row r="405" spans="1:283" ht="42.75" x14ac:dyDescent="0.25">
      <c r="A405" s="3">
        <v>2013520000462</v>
      </c>
      <c r="B405" s="4" t="s">
        <v>650</v>
      </c>
      <c r="C405" s="5" t="s">
        <v>13</v>
      </c>
      <c r="D405" s="31">
        <v>48000000</v>
      </c>
      <c r="E405" s="31">
        <v>48000000</v>
      </c>
      <c r="F405" s="40"/>
      <c r="G405" s="54">
        <v>0</v>
      </c>
      <c r="H405" s="54">
        <v>0</v>
      </c>
      <c r="I405" s="54">
        <f t="shared" si="10"/>
        <v>0</v>
      </c>
      <c r="J405" s="54">
        <f t="shared" si="11"/>
        <v>48000000</v>
      </c>
      <c r="K405" s="35">
        <v>1660087</v>
      </c>
      <c r="L405" s="11" t="s">
        <v>51</v>
      </c>
      <c r="M405" s="5" t="s">
        <v>13</v>
      </c>
      <c r="N405" s="5" t="s">
        <v>29</v>
      </c>
      <c r="O405" s="5" t="s">
        <v>13</v>
      </c>
      <c r="P405" s="17" t="s">
        <v>159</v>
      </c>
      <c r="Q405" s="17" t="s">
        <v>160</v>
      </c>
      <c r="R405" s="47" t="s">
        <v>161</v>
      </c>
      <c r="S405" s="40" t="s">
        <v>1129</v>
      </c>
      <c r="T405" s="61">
        <v>41500</v>
      </c>
    </row>
    <row r="406" spans="1:283" ht="57" x14ac:dyDescent="0.25">
      <c r="A406" s="3">
        <v>2013520000463</v>
      </c>
      <c r="B406" s="4" t="s">
        <v>651</v>
      </c>
      <c r="C406" s="5" t="s">
        <v>13</v>
      </c>
      <c r="D406" s="31">
        <v>10000000</v>
      </c>
      <c r="E406" s="31">
        <v>10000000</v>
      </c>
      <c r="F406" s="40"/>
      <c r="G406" s="54">
        <v>0</v>
      </c>
      <c r="H406" s="54">
        <v>0</v>
      </c>
      <c r="I406" s="54">
        <f t="shared" si="10"/>
        <v>0</v>
      </c>
      <c r="J406" s="54">
        <f t="shared" si="11"/>
        <v>10000000</v>
      </c>
      <c r="K406" s="35">
        <v>2560</v>
      </c>
      <c r="L406" s="11" t="s">
        <v>66</v>
      </c>
      <c r="M406" s="5" t="s">
        <v>13</v>
      </c>
      <c r="N406" s="5" t="s">
        <v>87</v>
      </c>
      <c r="O406" s="5" t="s">
        <v>13</v>
      </c>
      <c r="P406" s="17" t="s">
        <v>76</v>
      </c>
      <c r="Q406" s="17" t="s">
        <v>481</v>
      </c>
      <c r="R406" s="47" t="s">
        <v>482</v>
      </c>
      <c r="S406" s="40" t="s">
        <v>1129</v>
      </c>
      <c r="T406" s="61">
        <v>41500</v>
      </c>
    </row>
    <row r="407" spans="1:283" ht="42.75" x14ac:dyDescent="0.25">
      <c r="A407" s="3">
        <v>2013520000464</v>
      </c>
      <c r="B407" s="4" t="s">
        <v>652</v>
      </c>
      <c r="C407" s="5" t="s">
        <v>13</v>
      </c>
      <c r="D407" s="31">
        <v>214399956</v>
      </c>
      <c r="E407" s="31">
        <v>214399956</v>
      </c>
      <c r="F407" s="40"/>
      <c r="G407" s="54">
        <v>0</v>
      </c>
      <c r="H407" s="54">
        <v>0</v>
      </c>
      <c r="I407" s="54">
        <f t="shared" si="10"/>
        <v>0</v>
      </c>
      <c r="J407" s="54">
        <f t="shared" si="11"/>
        <v>214399956</v>
      </c>
      <c r="K407" s="34">
        <v>110</v>
      </c>
      <c r="L407" s="11" t="s">
        <v>51</v>
      </c>
      <c r="M407" s="5" t="s">
        <v>13</v>
      </c>
      <c r="N407" s="5" t="s">
        <v>29</v>
      </c>
      <c r="O407" s="5" t="s">
        <v>13</v>
      </c>
      <c r="P407" s="17" t="s">
        <v>159</v>
      </c>
      <c r="Q407" s="17" t="s">
        <v>160</v>
      </c>
      <c r="R407" s="47" t="s">
        <v>161</v>
      </c>
      <c r="S407" s="40" t="s">
        <v>1129</v>
      </c>
      <c r="T407" s="61">
        <v>41500</v>
      </c>
    </row>
    <row r="408" spans="1:283" ht="57" x14ac:dyDescent="0.25">
      <c r="A408" s="3">
        <v>2013520000465</v>
      </c>
      <c r="B408" s="4" t="s">
        <v>653</v>
      </c>
      <c r="C408" s="5" t="s">
        <v>13</v>
      </c>
      <c r="D408" s="31">
        <v>170000000</v>
      </c>
      <c r="E408" s="31">
        <v>170000000</v>
      </c>
      <c r="F408" s="40"/>
      <c r="G408" s="54">
        <v>0</v>
      </c>
      <c r="H408" s="54">
        <v>0</v>
      </c>
      <c r="I408" s="54">
        <f t="shared" si="10"/>
        <v>0</v>
      </c>
      <c r="J408" s="54">
        <f t="shared" si="11"/>
        <v>170000000</v>
      </c>
      <c r="K408" s="35">
        <v>2560</v>
      </c>
      <c r="L408" s="11" t="s">
        <v>66</v>
      </c>
      <c r="M408" s="5" t="s">
        <v>13</v>
      </c>
      <c r="N408" s="5" t="s">
        <v>87</v>
      </c>
      <c r="O408" s="5" t="s">
        <v>13</v>
      </c>
      <c r="P408" s="17" t="s">
        <v>76</v>
      </c>
      <c r="Q408" s="17" t="s">
        <v>481</v>
      </c>
      <c r="R408" s="47" t="s">
        <v>654</v>
      </c>
      <c r="S408" s="40" t="s">
        <v>1129</v>
      </c>
      <c r="T408" s="61">
        <v>41500</v>
      </c>
    </row>
    <row r="409" spans="1:283" ht="42.75" x14ac:dyDescent="0.25">
      <c r="A409" s="3">
        <v>2013520000466</v>
      </c>
      <c r="B409" s="4" t="s">
        <v>655</v>
      </c>
      <c r="C409" s="5" t="s">
        <v>13</v>
      </c>
      <c r="D409" s="31">
        <v>1302664762</v>
      </c>
      <c r="E409" s="31">
        <v>1302664762</v>
      </c>
      <c r="F409" s="40"/>
      <c r="G409" s="54">
        <v>0</v>
      </c>
      <c r="H409" s="54">
        <v>0</v>
      </c>
      <c r="I409" s="54">
        <f t="shared" si="10"/>
        <v>0</v>
      </c>
      <c r="J409" s="54">
        <f t="shared" si="11"/>
        <v>1302664762</v>
      </c>
      <c r="K409" s="34">
        <v>40</v>
      </c>
      <c r="L409" s="11" t="s">
        <v>204</v>
      </c>
      <c r="M409" s="5" t="s">
        <v>13</v>
      </c>
      <c r="N409" s="5" t="s">
        <v>17</v>
      </c>
      <c r="O409" s="5" t="s">
        <v>13</v>
      </c>
      <c r="P409" s="17" t="s">
        <v>194</v>
      </c>
      <c r="Q409" s="17" t="s">
        <v>17</v>
      </c>
      <c r="R409" s="47" t="s">
        <v>257</v>
      </c>
      <c r="S409" s="40" t="s">
        <v>1129</v>
      </c>
      <c r="T409" s="61">
        <v>41500</v>
      </c>
    </row>
    <row r="410" spans="1:283" ht="57" x14ac:dyDescent="0.25">
      <c r="A410" s="3">
        <v>2013520000467</v>
      </c>
      <c r="B410" s="4" t="s">
        <v>646</v>
      </c>
      <c r="C410" s="5" t="s">
        <v>13</v>
      </c>
      <c r="D410" s="31">
        <v>271800000</v>
      </c>
      <c r="E410" s="31">
        <v>271800000</v>
      </c>
      <c r="F410" s="40"/>
      <c r="G410" s="54">
        <v>0</v>
      </c>
      <c r="H410" s="54">
        <v>0</v>
      </c>
      <c r="I410" s="54">
        <f t="shared" si="10"/>
        <v>0</v>
      </c>
      <c r="J410" s="54">
        <f t="shared" si="11"/>
        <v>271800000</v>
      </c>
      <c r="K410" s="35">
        <v>2560</v>
      </c>
      <c r="L410" s="11" t="s">
        <v>66</v>
      </c>
      <c r="M410" s="5" t="s">
        <v>13</v>
      </c>
      <c r="N410" s="5" t="s">
        <v>87</v>
      </c>
      <c r="O410" s="5" t="s">
        <v>13</v>
      </c>
      <c r="P410" s="17" t="s">
        <v>76</v>
      </c>
      <c r="Q410" s="17" t="s">
        <v>481</v>
      </c>
      <c r="R410" s="47" t="s">
        <v>482</v>
      </c>
      <c r="S410" s="40" t="s">
        <v>1129</v>
      </c>
      <c r="T410" s="61">
        <v>41500</v>
      </c>
    </row>
    <row r="411" spans="1:283" ht="57" x14ac:dyDescent="0.25">
      <c r="A411" s="3">
        <v>2013520000468</v>
      </c>
      <c r="B411" s="4" t="s">
        <v>651</v>
      </c>
      <c r="C411" s="5" t="s">
        <v>13</v>
      </c>
      <c r="D411" s="31">
        <v>70000000</v>
      </c>
      <c r="E411" s="40"/>
      <c r="F411" s="40"/>
      <c r="G411" s="55">
        <v>100000000</v>
      </c>
      <c r="H411" s="54">
        <v>0</v>
      </c>
      <c r="I411" s="54">
        <f t="shared" si="10"/>
        <v>100000000</v>
      </c>
      <c r="J411" s="54">
        <f t="shared" si="11"/>
        <v>170000000</v>
      </c>
      <c r="K411" s="35">
        <v>2560</v>
      </c>
      <c r="L411" s="11" t="s">
        <v>66</v>
      </c>
      <c r="M411" s="5" t="s">
        <v>13</v>
      </c>
      <c r="N411" s="5" t="s">
        <v>87</v>
      </c>
      <c r="O411" s="5" t="s">
        <v>13</v>
      </c>
      <c r="P411" s="17" t="s">
        <v>76</v>
      </c>
      <c r="Q411" s="17" t="s">
        <v>481</v>
      </c>
      <c r="R411" s="47" t="s">
        <v>482</v>
      </c>
      <c r="S411" s="40" t="s">
        <v>1128</v>
      </c>
      <c r="T411" s="61">
        <v>41501</v>
      </c>
    </row>
    <row r="412" spans="1:283" s="1" customFormat="1" ht="57" x14ac:dyDescent="0.25">
      <c r="A412" s="148">
        <v>2013520000469</v>
      </c>
      <c r="B412" s="4" t="s">
        <v>1249</v>
      </c>
      <c r="C412" s="5"/>
      <c r="D412" s="31"/>
      <c r="E412" s="144"/>
      <c r="F412" s="40"/>
      <c r="G412" s="55"/>
      <c r="H412" s="54"/>
      <c r="I412" s="54"/>
      <c r="J412" s="54"/>
      <c r="K412" s="35"/>
      <c r="L412" s="11"/>
      <c r="M412" s="5"/>
      <c r="N412" s="5"/>
      <c r="O412" s="5"/>
      <c r="P412" s="17"/>
      <c r="Q412" s="17"/>
      <c r="R412" s="47"/>
      <c r="S412" s="40" t="s">
        <v>1182</v>
      </c>
      <c r="T412" s="61"/>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c r="CB412" s="56"/>
      <c r="CC412" s="56"/>
      <c r="CD412" s="56"/>
      <c r="CE412" s="56"/>
      <c r="CF412" s="56"/>
      <c r="CG412" s="56"/>
      <c r="CH412" s="56"/>
      <c r="CI412" s="56"/>
      <c r="CJ412" s="56"/>
      <c r="CK412" s="56"/>
      <c r="CL412" s="56"/>
      <c r="CM412" s="56"/>
      <c r="CN412" s="56"/>
      <c r="CO412" s="56"/>
      <c r="CP412" s="56"/>
      <c r="CQ412" s="56"/>
      <c r="CR412" s="56"/>
      <c r="CS412" s="56"/>
      <c r="CT412" s="56"/>
      <c r="CU412" s="56"/>
      <c r="CV412" s="56"/>
      <c r="CW412" s="56"/>
      <c r="CX412" s="56"/>
      <c r="CY412" s="56"/>
      <c r="CZ412" s="56"/>
      <c r="DA412" s="56"/>
      <c r="DB412" s="56"/>
      <c r="DC412" s="56"/>
      <c r="DD412" s="56"/>
      <c r="DE412" s="56"/>
      <c r="DF412" s="56"/>
      <c r="DG412" s="56"/>
      <c r="DH412" s="56"/>
      <c r="DI412" s="56"/>
      <c r="DJ412" s="56"/>
      <c r="DK412" s="56"/>
      <c r="DL412" s="56"/>
      <c r="DM412" s="56"/>
      <c r="DN412" s="56"/>
      <c r="DO412" s="56"/>
      <c r="DP412" s="56"/>
      <c r="DQ412" s="56"/>
      <c r="DR412" s="56"/>
      <c r="DS412" s="56"/>
      <c r="DT412" s="56"/>
      <c r="DU412" s="56"/>
      <c r="DV412" s="56"/>
      <c r="DW412" s="56"/>
      <c r="DX412" s="56"/>
      <c r="DY412" s="56"/>
      <c r="DZ412" s="56"/>
      <c r="EA412" s="56"/>
      <c r="EB412" s="56"/>
      <c r="EC412" s="56"/>
      <c r="ED412" s="56"/>
      <c r="EE412" s="56"/>
      <c r="EF412" s="56"/>
      <c r="EG412" s="56"/>
      <c r="EH412" s="56"/>
      <c r="EI412" s="56"/>
      <c r="EJ412" s="56"/>
      <c r="EK412" s="56"/>
      <c r="EL412" s="56"/>
      <c r="EM412" s="56"/>
      <c r="EN412" s="56"/>
      <c r="EO412" s="56"/>
      <c r="EP412" s="56"/>
      <c r="EQ412" s="56"/>
      <c r="ER412" s="56"/>
      <c r="ES412" s="56"/>
      <c r="ET412" s="56"/>
      <c r="EU412" s="56"/>
      <c r="EV412" s="56"/>
      <c r="EW412" s="56"/>
      <c r="EX412" s="56"/>
      <c r="EY412" s="56"/>
      <c r="EZ412" s="56"/>
      <c r="FA412" s="56"/>
      <c r="FB412" s="56"/>
      <c r="FC412" s="56"/>
      <c r="FD412" s="56"/>
      <c r="FE412" s="56"/>
      <c r="FF412" s="56"/>
      <c r="FG412" s="56"/>
      <c r="FH412" s="56"/>
      <c r="FI412" s="56"/>
      <c r="FJ412" s="56"/>
      <c r="FK412" s="56"/>
      <c r="FL412" s="56"/>
      <c r="FM412" s="56"/>
      <c r="FN412" s="56"/>
      <c r="FO412" s="56"/>
      <c r="FP412" s="56"/>
      <c r="FQ412" s="56"/>
      <c r="FR412" s="56"/>
      <c r="FS412" s="56"/>
      <c r="FT412" s="56"/>
      <c r="FU412" s="56"/>
      <c r="FV412" s="56"/>
      <c r="FW412" s="56"/>
      <c r="FX412" s="56"/>
      <c r="FY412" s="56"/>
      <c r="FZ412" s="56"/>
      <c r="GA412" s="56"/>
      <c r="GB412" s="56"/>
      <c r="GC412" s="56"/>
      <c r="GD412" s="56"/>
      <c r="GE412" s="56"/>
      <c r="GF412" s="56"/>
      <c r="GG412" s="56"/>
      <c r="GH412" s="56"/>
      <c r="GI412" s="56"/>
      <c r="GJ412" s="56"/>
      <c r="GK412" s="56"/>
      <c r="GL412" s="56"/>
      <c r="GM412" s="56"/>
      <c r="GN412" s="56"/>
      <c r="GO412" s="56"/>
      <c r="GP412" s="56"/>
      <c r="GQ412" s="56"/>
      <c r="GR412" s="56"/>
      <c r="GS412" s="56"/>
      <c r="GT412" s="56"/>
      <c r="GU412" s="56"/>
      <c r="GV412" s="56"/>
      <c r="GW412" s="56"/>
      <c r="GX412" s="56"/>
      <c r="GY412" s="56"/>
      <c r="GZ412" s="56"/>
      <c r="HA412" s="56"/>
      <c r="HB412" s="56"/>
      <c r="HC412" s="56"/>
      <c r="HD412" s="56"/>
      <c r="HE412" s="56"/>
      <c r="HF412" s="56"/>
      <c r="HG412" s="56"/>
      <c r="HH412" s="56"/>
      <c r="HI412" s="56"/>
      <c r="HJ412" s="56"/>
      <c r="HK412" s="56"/>
      <c r="HL412" s="56"/>
      <c r="HM412" s="56"/>
      <c r="HN412" s="56"/>
      <c r="HO412" s="56"/>
      <c r="HP412" s="56"/>
      <c r="HQ412" s="56"/>
      <c r="HR412" s="56"/>
      <c r="HS412" s="56"/>
      <c r="HT412" s="56"/>
      <c r="HU412" s="56"/>
      <c r="HV412" s="56"/>
      <c r="HW412" s="56"/>
      <c r="HX412" s="56"/>
      <c r="HY412" s="56"/>
      <c r="HZ412" s="56"/>
      <c r="IA412" s="56"/>
      <c r="IB412" s="56"/>
      <c r="IC412" s="56"/>
      <c r="ID412" s="56"/>
      <c r="IE412" s="56"/>
      <c r="IF412" s="56"/>
      <c r="IG412" s="56"/>
      <c r="IH412" s="56"/>
      <c r="II412" s="56"/>
      <c r="IJ412" s="56"/>
      <c r="IK412" s="56"/>
      <c r="IL412" s="56"/>
      <c r="IM412" s="56"/>
      <c r="IN412" s="56"/>
      <c r="IO412" s="56"/>
      <c r="IP412" s="56"/>
      <c r="IQ412" s="56"/>
      <c r="IR412" s="56"/>
      <c r="IS412" s="56"/>
      <c r="IT412" s="56"/>
      <c r="IU412" s="56"/>
      <c r="IV412" s="56"/>
      <c r="IW412" s="56"/>
      <c r="IX412" s="56"/>
      <c r="IY412" s="56"/>
      <c r="IZ412" s="56"/>
      <c r="JA412" s="56"/>
      <c r="JB412" s="56"/>
      <c r="JC412" s="56"/>
      <c r="JD412" s="56"/>
      <c r="JE412" s="56"/>
      <c r="JF412" s="56"/>
      <c r="JG412" s="56"/>
      <c r="JH412" s="56"/>
      <c r="JI412" s="56"/>
      <c r="JJ412" s="56"/>
      <c r="JK412" s="56"/>
      <c r="JL412" s="56"/>
      <c r="JM412" s="56"/>
      <c r="JN412" s="56"/>
      <c r="JO412" s="56"/>
      <c r="JP412" s="56"/>
      <c r="JQ412" s="56"/>
      <c r="JR412" s="56"/>
      <c r="JS412" s="56"/>
      <c r="JT412" s="56"/>
      <c r="JU412" s="56"/>
      <c r="JV412" s="56"/>
      <c r="JW412" s="56"/>
    </row>
    <row r="413" spans="1:283" ht="57" x14ac:dyDescent="0.25">
      <c r="A413" s="3">
        <v>2013520000470</v>
      </c>
      <c r="B413" s="4" t="s">
        <v>648</v>
      </c>
      <c r="C413" s="5" t="s">
        <v>13</v>
      </c>
      <c r="D413" s="31">
        <v>100000000</v>
      </c>
      <c r="E413" s="31">
        <v>100000000</v>
      </c>
      <c r="F413" s="40"/>
      <c r="G413" s="54">
        <v>0</v>
      </c>
      <c r="H413" s="54">
        <v>0</v>
      </c>
      <c r="I413" s="54">
        <f t="shared" si="10"/>
        <v>0</v>
      </c>
      <c r="J413" s="54">
        <f t="shared" si="11"/>
        <v>100000000</v>
      </c>
      <c r="K413" s="35">
        <v>2560</v>
      </c>
      <c r="L413" s="11" t="s">
        <v>66</v>
      </c>
      <c r="M413" s="5" t="s">
        <v>13</v>
      </c>
      <c r="N413" s="5" t="s">
        <v>87</v>
      </c>
      <c r="O413" s="5" t="s">
        <v>13</v>
      </c>
      <c r="P413" s="17" t="s">
        <v>76</v>
      </c>
      <c r="Q413" s="17" t="s">
        <v>481</v>
      </c>
      <c r="R413" s="47" t="s">
        <v>482</v>
      </c>
      <c r="S413" s="40" t="s">
        <v>1129</v>
      </c>
      <c r="T413" s="61">
        <v>41501</v>
      </c>
    </row>
    <row r="414" spans="1:283" ht="42.75" x14ac:dyDescent="0.25">
      <c r="A414" s="3">
        <v>2013520000471</v>
      </c>
      <c r="B414" s="4" t="s">
        <v>656</v>
      </c>
      <c r="C414" s="5" t="s">
        <v>13</v>
      </c>
      <c r="D414" s="31">
        <v>516058996</v>
      </c>
      <c r="E414" s="31">
        <v>516058996</v>
      </c>
      <c r="F414" s="40"/>
      <c r="G414" s="54">
        <v>0</v>
      </c>
      <c r="H414" s="54">
        <v>0</v>
      </c>
      <c r="I414" s="54">
        <f t="shared" si="10"/>
        <v>0</v>
      </c>
      <c r="J414" s="54">
        <f t="shared" si="11"/>
        <v>516058996</v>
      </c>
      <c r="K414" s="35">
        <v>1701840</v>
      </c>
      <c r="L414" s="11" t="s">
        <v>32</v>
      </c>
      <c r="M414" s="5" t="s">
        <v>13</v>
      </c>
      <c r="N414" s="5" t="s">
        <v>29</v>
      </c>
      <c r="O414" s="5" t="s">
        <v>13</v>
      </c>
      <c r="P414" s="17" t="s">
        <v>194</v>
      </c>
      <c r="Q414" s="17" t="s">
        <v>17</v>
      </c>
      <c r="R414" s="47" t="s">
        <v>657</v>
      </c>
      <c r="S414" s="40" t="s">
        <v>1129</v>
      </c>
      <c r="T414" s="61">
        <v>41501</v>
      </c>
    </row>
    <row r="415" spans="1:283" ht="71.25" x14ac:dyDescent="0.25">
      <c r="A415" s="3">
        <v>2013520000472</v>
      </c>
      <c r="B415" s="4" t="s">
        <v>658</v>
      </c>
      <c r="C415" s="5" t="s">
        <v>13</v>
      </c>
      <c r="D415" s="31">
        <v>117345287297</v>
      </c>
      <c r="E415" s="63"/>
      <c r="F415" s="40"/>
      <c r="G415" s="62">
        <v>370000000</v>
      </c>
      <c r="H415" s="65">
        <v>116975287297</v>
      </c>
      <c r="I415" s="54">
        <f t="shared" si="10"/>
        <v>117345287297</v>
      </c>
      <c r="J415" s="54">
        <f t="shared" si="11"/>
        <v>234690574594</v>
      </c>
      <c r="K415" s="35">
        <v>11144</v>
      </c>
      <c r="L415" s="11" t="s">
        <v>40</v>
      </c>
      <c r="M415" s="5" t="s">
        <v>13</v>
      </c>
      <c r="N415" s="5" t="s">
        <v>42</v>
      </c>
      <c r="O415" s="5" t="s">
        <v>13</v>
      </c>
      <c r="P415" s="17" t="s">
        <v>145</v>
      </c>
      <c r="Q415" s="17" t="s">
        <v>146</v>
      </c>
      <c r="R415" s="47" t="s">
        <v>147</v>
      </c>
      <c r="S415" s="40" t="s">
        <v>1128</v>
      </c>
      <c r="T415" s="61">
        <v>41501</v>
      </c>
    </row>
    <row r="416" spans="1:283" ht="57" x14ac:dyDescent="0.25">
      <c r="A416" s="3">
        <v>2013520000473</v>
      </c>
      <c r="B416" s="4" t="s">
        <v>659</v>
      </c>
      <c r="C416" s="5" t="s">
        <v>72</v>
      </c>
      <c r="D416" s="31">
        <v>3307558440</v>
      </c>
      <c r="E416" s="40"/>
      <c r="F416" s="62">
        <f>2055572540+1263680000</f>
        <v>3319252540</v>
      </c>
      <c r="G416" s="54">
        <v>0</v>
      </c>
      <c r="H416" s="54">
        <v>0</v>
      </c>
      <c r="I416" s="54">
        <f t="shared" si="10"/>
        <v>0</v>
      </c>
      <c r="J416" s="54">
        <f t="shared" si="11"/>
        <v>3307558440</v>
      </c>
      <c r="K416" s="35">
        <v>2479</v>
      </c>
      <c r="L416" s="11" t="s">
        <v>32</v>
      </c>
      <c r="M416" s="5" t="s">
        <v>660</v>
      </c>
      <c r="N416" s="5" t="s">
        <v>29</v>
      </c>
      <c r="O416" s="5" t="s">
        <v>13</v>
      </c>
      <c r="P416" s="17" t="s">
        <v>159</v>
      </c>
      <c r="Q416" s="17" t="s">
        <v>522</v>
      </c>
      <c r="R416" s="47" t="s">
        <v>523</v>
      </c>
      <c r="S416" s="40" t="s">
        <v>1129</v>
      </c>
      <c r="T416" s="61">
        <v>41501</v>
      </c>
    </row>
    <row r="417" spans="1:283" ht="57" x14ac:dyDescent="0.25">
      <c r="A417" s="3">
        <v>2013520000474</v>
      </c>
      <c r="B417" s="4" t="s">
        <v>661</v>
      </c>
      <c r="C417" s="5" t="s">
        <v>13</v>
      </c>
      <c r="D417" s="31">
        <v>209920000</v>
      </c>
      <c r="E417" s="31">
        <v>209920000</v>
      </c>
      <c r="F417" s="40"/>
      <c r="G417" s="54">
        <v>0</v>
      </c>
      <c r="H417" s="54">
        <v>0</v>
      </c>
      <c r="I417" s="54">
        <f t="shared" si="10"/>
        <v>0</v>
      </c>
      <c r="J417" s="54">
        <f t="shared" si="11"/>
        <v>209920000</v>
      </c>
      <c r="K417" s="35">
        <v>1000000</v>
      </c>
      <c r="L417" s="11" t="s">
        <v>32</v>
      </c>
      <c r="M417" s="5" t="s">
        <v>13</v>
      </c>
      <c r="N417" s="5" t="s">
        <v>29</v>
      </c>
      <c r="O417" s="5" t="s">
        <v>13</v>
      </c>
      <c r="P417" s="17" t="s">
        <v>194</v>
      </c>
      <c r="Q417" s="17" t="s">
        <v>17</v>
      </c>
      <c r="R417" s="47" t="s">
        <v>257</v>
      </c>
      <c r="S417" s="40" t="s">
        <v>1129</v>
      </c>
      <c r="T417" s="61">
        <v>41501</v>
      </c>
    </row>
    <row r="418" spans="1:283" ht="71.25" x14ac:dyDescent="0.25">
      <c r="A418" s="3">
        <v>2013520000475</v>
      </c>
      <c r="B418" s="4" t="s">
        <v>662</v>
      </c>
      <c r="C418" s="5" t="s">
        <v>35</v>
      </c>
      <c r="D418" s="31">
        <v>110000000</v>
      </c>
      <c r="E418" s="31">
        <v>110000000</v>
      </c>
      <c r="F418" s="40"/>
      <c r="G418" s="54">
        <v>0</v>
      </c>
      <c r="H418" s="54">
        <v>0</v>
      </c>
      <c r="I418" s="54">
        <f t="shared" si="10"/>
        <v>0</v>
      </c>
      <c r="J418" s="54">
        <f t="shared" si="11"/>
        <v>110000000</v>
      </c>
      <c r="K418" s="35">
        <v>251360</v>
      </c>
      <c r="L418" s="11" t="s">
        <v>663</v>
      </c>
      <c r="M418" s="5" t="s">
        <v>13</v>
      </c>
      <c r="N418" s="5" t="s">
        <v>58</v>
      </c>
      <c r="O418" s="5" t="s">
        <v>13</v>
      </c>
      <c r="P418" s="17" t="s">
        <v>311</v>
      </c>
      <c r="Q418" s="17" t="s">
        <v>312</v>
      </c>
      <c r="R418" s="47" t="s">
        <v>313</v>
      </c>
      <c r="S418" s="40" t="s">
        <v>1129</v>
      </c>
      <c r="T418" s="61">
        <v>41501</v>
      </c>
    </row>
    <row r="419" spans="1:283" ht="42.75" x14ac:dyDescent="0.25">
      <c r="A419" s="3">
        <v>2013520000476</v>
      </c>
      <c r="B419" s="4" t="s">
        <v>664</v>
      </c>
      <c r="C419" s="5" t="s">
        <v>16</v>
      </c>
      <c r="D419" s="31">
        <v>77875200</v>
      </c>
      <c r="E419" s="31">
        <v>77875200</v>
      </c>
      <c r="F419" s="40"/>
      <c r="G419" s="54">
        <v>0</v>
      </c>
      <c r="H419" s="54">
        <v>0</v>
      </c>
      <c r="I419" s="54">
        <f t="shared" si="10"/>
        <v>0</v>
      </c>
      <c r="J419" s="54">
        <f t="shared" si="11"/>
        <v>77875200</v>
      </c>
      <c r="K419" s="34">
        <v>300</v>
      </c>
      <c r="L419" s="11" t="s">
        <v>117</v>
      </c>
      <c r="M419" s="5" t="s">
        <v>13</v>
      </c>
      <c r="N419" s="5" t="s">
        <v>17</v>
      </c>
      <c r="O419" s="5" t="s">
        <v>13</v>
      </c>
      <c r="P419" s="17" t="s">
        <v>194</v>
      </c>
      <c r="Q419" s="17" t="s">
        <v>17</v>
      </c>
      <c r="R419" s="47" t="s">
        <v>257</v>
      </c>
      <c r="S419" s="40" t="s">
        <v>1129</v>
      </c>
      <c r="T419" s="61">
        <v>41501</v>
      </c>
    </row>
    <row r="420" spans="1:283" ht="71.25" x14ac:dyDescent="0.25">
      <c r="A420" s="3">
        <v>2013520000477</v>
      </c>
      <c r="B420" s="4" t="s">
        <v>665</v>
      </c>
      <c r="C420" s="5" t="s">
        <v>13</v>
      </c>
      <c r="D420" s="31">
        <v>152260000</v>
      </c>
      <c r="E420" s="31">
        <v>89560000</v>
      </c>
      <c r="F420" s="31">
        <v>62700000</v>
      </c>
      <c r="G420" s="65">
        <v>0</v>
      </c>
      <c r="H420" s="54">
        <v>0</v>
      </c>
      <c r="I420" s="54">
        <f t="shared" si="10"/>
        <v>0</v>
      </c>
      <c r="J420" s="54">
        <f t="shared" si="11"/>
        <v>152260000</v>
      </c>
      <c r="K420" s="34">
        <v>100</v>
      </c>
      <c r="L420" s="11" t="s">
        <v>66</v>
      </c>
      <c r="M420" s="5" t="s">
        <v>13</v>
      </c>
      <c r="N420" s="5" t="s">
        <v>71</v>
      </c>
      <c r="O420" s="5" t="s">
        <v>13</v>
      </c>
      <c r="P420" s="17" t="s">
        <v>76</v>
      </c>
      <c r="Q420" s="17" t="s">
        <v>190</v>
      </c>
      <c r="R420" s="47" t="s">
        <v>596</v>
      </c>
      <c r="S420" s="40" t="s">
        <v>1129</v>
      </c>
      <c r="T420" s="61">
        <v>41501</v>
      </c>
    </row>
    <row r="421" spans="1:283" ht="42.75" x14ac:dyDescent="0.25">
      <c r="A421" s="3">
        <v>2013520000478</v>
      </c>
      <c r="B421" s="4" t="s">
        <v>666</v>
      </c>
      <c r="C421" s="5" t="s">
        <v>16</v>
      </c>
      <c r="D421" s="31">
        <v>995756199</v>
      </c>
      <c r="E421" s="31">
        <v>995756199</v>
      </c>
      <c r="F421" s="40"/>
      <c r="G421" s="54">
        <v>0</v>
      </c>
      <c r="H421" s="54">
        <v>0</v>
      </c>
      <c r="I421" s="54">
        <f t="shared" si="10"/>
        <v>0</v>
      </c>
      <c r="J421" s="54">
        <f t="shared" si="11"/>
        <v>995756199</v>
      </c>
      <c r="K421" s="34">
        <v>59</v>
      </c>
      <c r="L421" s="11" t="s">
        <v>80</v>
      </c>
      <c r="M421" s="5" t="s">
        <v>13</v>
      </c>
      <c r="N421" s="5" t="s">
        <v>17</v>
      </c>
      <c r="O421" s="5" t="s">
        <v>13</v>
      </c>
      <c r="P421" s="17" t="s">
        <v>159</v>
      </c>
      <c r="Q421" s="17" t="s">
        <v>160</v>
      </c>
      <c r="R421" s="47" t="s">
        <v>667</v>
      </c>
      <c r="S421" s="40" t="s">
        <v>1129</v>
      </c>
      <c r="T421" s="61">
        <v>41501</v>
      </c>
    </row>
    <row r="422" spans="1:283" s="1" customFormat="1" ht="58.5" customHeight="1" x14ac:dyDescent="0.25">
      <c r="A422" s="148">
        <v>2013520000479</v>
      </c>
      <c r="B422" s="4" t="s">
        <v>900</v>
      </c>
      <c r="C422" s="5"/>
      <c r="D422" s="31"/>
      <c r="E422" s="31"/>
      <c r="F422" s="40"/>
      <c r="G422" s="54"/>
      <c r="H422" s="54"/>
      <c r="I422" s="54"/>
      <c r="J422" s="54"/>
      <c r="K422" s="34"/>
      <c r="L422" s="11"/>
      <c r="M422" s="5"/>
      <c r="N422" s="5"/>
      <c r="O422" s="5"/>
      <c r="P422" s="17"/>
      <c r="Q422" s="17"/>
      <c r="R422" s="47"/>
      <c r="S422" s="40" t="s">
        <v>1182</v>
      </c>
      <c r="T422" s="61"/>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c r="CB422" s="56"/>
      <c r="CC422" s="56"/>
      <c r="CD422" s="56"/>
      <c r="CE422" s="56"/>
      <c r="CF422" s="56"/>
      <c r="CG422" s="56"/>
      <c r="CH422" s="56"/>
      <c r="CI422" s="56"/>
      <c r="CJ422" s="56"/>
      <c r="CK422" s="56"/>
      <c r="CL422" s="56"/>
      <c r="CM422" s="56"/>
      <c r="CN422" s="56"/>
      <c r="CO422" s="56"/>
      <c r="CP422" s="56"/>
      <c r="CQ422" s="56"/>
      <c r="CR422" s="56"/>
      <c r="CS422" s="56"/>
      <c r="CT422" s="56"/>
      <c r="CU422" s="56"/>
      <c r="CV422" s="56"/>
      <c r="CW422" s="56"/>
      <c r="CX422" s="56"/>
      <c r="CY422" s="56"/>
      <c r="CZ422" s="56"/>
      <c r="DA422" s="56"/>
      <c r="DB422" s="56"/>
      <c r="DC422" s="56"/>
      <c r="DD422" s="56"/>
      <c r="DE422" s="56"/>
      <c r="DF422" s="56"/>
      <c r="DG422" s="56"/>
      <c r="DH422" s="56"/>
      <c r="DI422" s="56"/>
      <c r="DJ422" s="56"/>
      <c r="DK422" s="56"/>
      <c r="DL422" s="56"/>
      <c r="DM422" s="56"/>
      <c r="DN422" s="56"/>
      <c r="DO422" s="56"/>
      <c r="DP422" s="56"/>
      <c r="DQ422" s="56"/>
      <c r="DR422" s="56"/>
      <c r="DS422" s="56"/>
      <c r="DT422" s="56"/>
      <c r="DU422" s="56"/>
      <c r="DV422" s="56"/>
      <c r="DW422" s="56"/>
      <c r="DX422" s="56"/>
      <c r="DY422" s="56"/>
      <c r="DZ422" s="56"/>
      <c r="EA422" s="56"/>
      <c r="EB422" s="56"/>
      <c r="EC422" s="56"/>
      <c r="ED422" s="56"/>
      <c r="EE422" s="56"/>
      <c r="EF422" s="56"/>
      <c r="EG422" s="56"/>
      <c r="EH422" s="56"/>
      <c r="EI422" s="56"/>
      <c r="EJ422" s="56"/>
      <c r="EK422" s="56"/>
      <c r="EL422" s="56"/>
      <c r="EM422" s="56"/>
      <c r="EN422" s="56"/>
      <c r="EO422" s="56"/>
      <c r="EP422" s="56"/>
      <c r="EQ422" s="56"/>
      <c r="ER422" s="56"/>
      <c r="ES422" s="56"/>
      <c r="ET422" s="56"/>
      <c r="EU422" s="56"/>
      <c r="EV422" s="56"/>
      <c r="EW422" s="56"/>
      <c r="EX422" s="56"/>
      <c r="EY422" s="56"/>
      <c r="EZ422" s="56"/>
      <c r="FA422" s="56"/>
      <c r="FB422" s="56"/>
      <c r="FC422" s="56"/>
      <c r="FD422" s="56"/>
      <c r="FE422" s="56"/>
      <c r="FF422" s="56"/>
      <c r="FG422" s="56"/>
      <c r="FH422" s="56"/>
      <c r="FI422" s="56"/>
      <c r="FJ422" s="56"/>
      <c r="FK422" s="56"/>
      <c r="FL422" s="56"/>
      <c r="FM422" s="56"/>
      <c r="FN422" s="56"/>
      <c r="FO422" s="56"/>
      <c r="FP422" s="56"/>
      <c r="FQ422" s="56"/>
      <c r="FR422" s="56"/>
      <c r="FS422" s="56"/>
      <c r="FT422" s="56"/>
      <c r="FU422" s="56"/>
      <c r="FV422" s="56"/>
      <c r="FW422" s="56"/>
      <c r="FX422" s="56"/>
      <c r="FY422" s="56"/>
      <c r="FZ422" s="56"/>
      <c r="GA422" s="56"/>
      <c r="GB422" s="56"/>
      <c r="GC422" s="56"/>
      <c r="GD422" s="56"/>
      <c r="GE422" s="56"/>
      <c r="GF422" s="56"/>
      <c r="GG422" s="56"/>
      <c r="GH422" s="56"/>
      <c r="GI422" s="56"/>
      <c r="GJ422" s="56"/>
      <c r="GK422" s="56"/>
      <c r="GL422" s="56"/>
      <c r="GM422" s="56"/>
      <c r="GN422" s="56"/>
      <c r="GO422" s="56"/>
      <c r="GP422" s="56"/>
      <c r="GQ422" s="56"/>
      <c r="GR422" s="56"/>
      <c r="GS422" s="56"/>
      <c r="GT422" s="56"/>
      <c r="GU422" s="56"/>
      <c r="GV422" s="56"/>
      <c r="GW422" s="56"/>
      <c r="GX422" s="56"/>
      <c r="GY422" s="56"/>
      <c r="GZ422" s="56"/>
      <c r="HA422" s="56"/>
      <c r="HB422" s="56"/>
      <c r="HC422" s="56"/>
      <c r="HD422" s="56"/>
      <c r="HE422" s="56"/>
      <c r="HF422" s="56"/>
      <c r="HG422" s="56"/>
      <c r="HH422" s="56"/>
      <c r="HI422" s="56"/>
      <c r="HJ422" s="56"/>
      <c r="HK422" s="56"/>
      <c r="HL422" s="56"/>
      <c r="HM422" s="56"/>
      <c r="HN422" s="56"/>
      <c r="HO422" s="56"/>
      <c r="HP422" s="56"/>
      <c r="HQ422" s="56"/>
      <c r="HR422" s="56"/>
      <c r="HS422" s="56"/>
      <c r="HT422" s="56"/>
      <c r="HU422" s="56"/>
      <c r="HV422" s="56"/>
      <c r="HW422" s="56"/>
      <c r="HX422" s="56"/>
      <c r="HY422" s="56"/>
      <c r="HZ422" s="56"/>
      <c r="IA422" s="56"/>
      <c r="IB422" s="56"/>
      <c r="IC422" s="56"/>
      <c r="ID422" s="56"/>
      <c r="IE422" s="56"/>
      <c r="IF422" s="56"/>
      <c r="IG422" s="56"/>
      <c r="IH422" s="56"/>
      <c r="II422" s="56"/>
      <c r="IJ422" s="56"/>
      <c r="IK422" s="56"/>
      <c r="IL422" s="56"/>
      <c r="IM422" s="56"/>
      <c r="IN422" s="56"/>
      <c r="IO422" s="56"/>
      <c r="IP422" s="56"/>
      <c r="IQ422" s="56"/>
      <c r="IR422" s="56"/>
      <c r="IS422" s="56"/>
      <c r="IT422" s="56"/>
      <c r="IU422" s="56"/>
      <c r="IV422" s="56"/>
      <c r="IW422" s="56"/>
      <c r="IX422" s="56"/>
      <c r="IY422" s="56"/>
      <c r="IZ422" s="56"/>
      <c r="JA422" s="56"/>
      <c r="JB422" s="56"/>
      <c r="JC422" s="56"/>
      <c r="JD422" s="56"/>
      <c r="JE422" s="56"/>
      <c r="JF422" s="56"/>
      <c r="JG422" s="56"/>
      <c r="JH422" s="56"/>
      <c r="JI422" s="56"/>
      <c r="JJ422" s="56"/>
      <c r="JK422" s="56"/>
      <c r="JL422" s="56"/>
      <c r="JM422" s="56"/>
      <c r="JN422" s="56"/>
      <c r="JO422" s="56"/>
      <c r="JP422" s="56"/>
      <c r="JQ422" s="56"/>
      <c r="JR422" s="56"/>
      <c r="JS422" s="56"/>
      <c r="JT422" s="56"/>
      <c r="JU422" s="56"/>
      <c r="JV422" s="56"/>
      <c r="JW422" s="56"/>
    </row>
    <row r="423" spans="1:283" ht="57" x14ac:dyDescent="0.25">
      <c r="A423" s="3">
        <v>2013520000480</v>
      </c>
      <c r="B423" s="4" t="s">
        <v>668</v>
      </c>
      <c r="C423" s="5" t="s">
        <v>33</v>
      </c>
      <c r="D423" s="31">
        <v>136968000</v>
      </c>
      <c r="E423" s="31">
        <v>136968000</v>
      </c>
      <c r="F423" s="40"/>
      <c r="G423" s="54">
        <v>0</v>
      </c>
      <c r="H423" s="54">
        <v>0</v>
      </c>
      <c r="I423" s="54">
        <f t="shared" si="10"/>
        <v>0</v>
      </c>
      <c r="J423" s="54">
        <f t="shared" si="11"/>
        <v>136968000</v>
      </c>
      <c r="K423" s="34">
        <v>10</v>
      </c>
      <c r="L423" s="11" t="s">
        <v>80</v>
      </c>
      <c r="M423" s="5" t="s">
        <v>13</v>
      </c>
      <c r="N423" s="5" t="s">
        <v>669</v>
      </c>
      <c r="O423" s="5" t="s">
        <v>13</v>
      </c>
      <c r="P423" s="17" t="s">
        <v>159</v>
      </c>
      <c r="Q423" s="17" t="s">
        <v>160</v>
      </c>
      <c r="R423" s="47" t="s">
        <v>667</v>
      </c>
      <c r="S423" s="40" t="s">
        <v>1129</v>
      </c>
      <c r="T423" s="61">
        <v>41502</v>
      </c>
    </row>
    <row r="424" spans="1:283" ht="42.75" x14ac:dyDescent="0.25">
      <c r="A424" s="3">
        <v>2013520000481</v>
      </c>
      <c r="B424" s="4" t="s">
        <v>670</v>
      </c>
      <c r="C424" s="5" t="s">
        <v>16</v>
      </c>
      <c r="D424" s="31">
        <v>587500000</v>
      </c>
      <c r="E424" s="31">
        <v>587500000</v>
      </c>
      <c r="F424" s="40"/>
      <c r="G424" s="54">
        <v>0</v>
      </c>
      <c r="H424" s="54">
        <v>0</v>
      </c>
      <c r="I424" s="54">
        <f t="shared" si="10"/>
        <v>0</v>
      </c>
      <c r="J424" s="54">
        <f t="shared" si="11"/>
        <v>587500000</v>
      </c>
      <c r="K424" s="35">
        <v>850000</v>
      </c>
      <c r="L424" s="11" t="s">
        <v>446</v>
      </c>
      <c r="M424" s="5" t="s">
        <v>13</v>
      </c>
      <c r="N424" s="5" t="s">
        <v>104</v>
      </c>
      <c r="O424" s="5" t="s">
        <v>13</v>
      </c>
      <c r="P424" s="17" t="s">
        <v>167</v>
      </c>
      <c r="Q424" s="17" t="s">
        <v>448</v>
      </c>
      <c r="R424" s="47" t="s">
        <v>501</v>
      </c>
      <c r="S424" s="40" t="s">
        <v>1129</v>
      </c>
      <c r="T424" s="61">
        <v>41502</v>
      </c>
    </row>
    <row r="425" spans="1:283" s="1" customFormat="1" ht="35.25" customHeight="1" x14ac:dyDescent="0.25">
      <c r="A425" s="148">
        <v>2013520000482</v>
      </c>
      <c r="B425" s="4" t="s">
        <v>1250</v>
      </c>
      <c r="C425" s="5"/>
      <c r="D425" s="31"/>
      <c r="E425" s="31"/>
      <c r="F425" s="40"/>
      <c r="G425" s="54"/>
      <c r="H425" s="54"/>
      <c r="I425" s="54"/>
      <c r="J425" s="54"/>
      <c r="K425" s="35"/>
      <c r="L425" s="11"/>
      <c r="M425" s="5"/>
      <c r="N425" s="5"/>
      <c r="O425" s="5"/>
      <c r="P425" s="17"/>
      <c r="Q425" s="17"/>
      <c r="R425" s="47"/>
      <c r="S425" s="40" t="s">
        <v>1129</v>
      </c>
      <c r="T425" s="61"/>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c r="CB425" s="56"/>
      <c r="CC425" s="56"/>
      <c r="CD425" s="56"/>
      <c r="CE425" s="56"/>
      <c r="CF425" s="56"/>
      <c r="CG425" s="56"/>
      <c r="CH425" s="56"/>
      <c r="CI425" s="56"/>
      <c r="CJ425" s="56"/>
      <c r="CK425" s="56"/>
      <c r="CL425" s="56"/>
      <c r="CM425" s="56"/>
      <c r="CN425" s="56"/>
      <c r="CO425" s="56"/>
      <c r="CP425" s="56"/>
      <c r="CQ425" s="56"/>
      <c r="CR425" s="56"/>
      <c r="CS425" s="56"/>
      <c r="CT425" s="56"/>
      <c r="CU425" s="56"/>
      <c r="CV425" s="56"/>
      <c r="CW425" s="56"/>
      <c r="CX425" s="56"/>
      <c r="CY425" s="56"/>
      <c r="CZ425" s="56"/>
      <c r="DA425" s="56"/>
      <c r="DB425" s="56"/>
      <c r="DC425" s="56"/>
      <c r="DD425" s="56"/>
      <c r="DE425" s="56"/>
      <c r="DF425" s="56"/>
      <c r="DG425" s="56"/>
      <c r="DH425" s="56"/>
      <c r="DI425" s="56"/>
      <c r="DJ425" s="56"/>
      <c r="DK425" s="56"/>
      <c r="DL425" s="56"/>
      <c r="DM425" s="56"/>
      <c r="DN425" s="56"/>
      <c r="DO425" s="56"/>
      <c r="DP425" s="56"/>
      <c r="DQ425" s="56"/>
      <c r="DR425" s="56"/>
      <c r="DS425" s="56"/>
      <c r="DT425" s="56"/>
      <c r="DU425" s="56"/>
      <c r="DV425" s="56"/>
      <c r="DW425" s="56"/>
      <c r="DX425" s="56"/>
      <c r="DY425" s="56"/>
      <c r="DZ425" s="56"/>
      <c r="EA425" s="56"/>
      <c r="EB425" s="56"/>
      <c r="EC425" s="56"/>
      <c r="ED425" s="56"/>
      <c r="EE425" s="56"/>
      <c r="EF425" s="56"/>
      <c r="EG425" s="56"/>
      <c r="EH425" s="56"/>
      <c r="EI425" s="56"/>
      <c r="EJ425" s="56"/>
      <c r="EK425" s="56"/>
      <c r="EL425" s="56"/>
      <c r="EM425" s="56"/>
      <c r="EN425" s="56"/>
      <c r="EO425" s="56"/>
      <c r="EP425" s="56"/>
      <c r="EQ425" s="56"/>
      <c r="ER425" s="56"/>
      <c r="ES425" s="56"/>
      <c r="ET425" s="56"/>
      <c r="EU425" s="56"/>
      <c r="EV425" s="56"/>
      <c r="EW425" s="56"/>
      <c r="EX425" s="56"/>
      <c r="EY425" s="56"/>
      <c r="EZ425" s="56"/>
      <c r="FA425" s="56"/>
      <c r="FB425" s="56"/>
      <c r="FC425" s="56"/>
      <c r="FD425" s="56"/>
      <c r="FE425" s="56"/>
      <c r="FF425" s="56"/>
      <c r="FG425" s="56"/>
      <c r="FH425" s="56"/>
      <c r="FI425" s="56"/>
      <c r="FJ425" s="56"/>
      <c r="FK425" s="56"/>
      <c r="FL425" s="56"/>
      <c r="FM425" s="56"/>
      <c r="FN425" s="56"/>
      <c r="FO425" s="56"/>
      <c r="FP425" s="56"/>
      <c r="FQ425" s="56"/>
      <c r="FR425" s="56"/>
      <c r="FS425" s="56"/>
      <c r="FT425" s="56"/>
      <c r="FU425" s="56"/>
      <c r="FV425" s="56"/>
      <c r="FW425" s="56"/>
      <c r="FX425" s="56"/>
      <c r="FY425" s="56"/>
      <c r="FZ425" s="56"/>
      <c r="GA425" s="56"/>
      <c r="GB425" s="56"/>
      <c r="GC425" s="56"/>
      <c r="GD425" s="56"/>
      <c r="GE425" s="56"/>
      <c r="GF425" s="56"/>
      <c r="GG425" s="56"/>
      <c r="GH425" s="56"/>
      <c r="GI425" s="56"/>
      <c r="GJ425" s="56"/>
      <c r="GK425" s="56"/>
      <c r="GL425" s="56"/>
      <c r="GM425" s="56"/>
      <c r="GN425" s="56"/>
      <c r="GO425" s="56"/>
      <c r="GP425" s="56"/>
      <c r="GQ425" s="56"/>
      <c r="GR425" s="56"/>
      <c r="GS425" s="56"/>
      <c r="GT425" s="56"/>
      <c r="GU425" s="56"/>
      <c r="GV425" s="56"/>
      <c r="GW425" s="56"/>
      <c r="GX425" s="56"/>
      <c r="GY425" s="56"/>
      <c r="GZ425" s="56"/>
      <c r="HA425" s="56"/>
      <c r="HB425" s="56"/>
      <c r="HC425" s="56"/>
      <c r="HD425" s="56"/>
      <c r="HE425" s="56"/>
      <c r="HF425" s="56"/>
      <c r="HG425" s="56"/>
      <c r="HH425" s="56"/>
      <c r="HI425" s="56"/>
      <c r="HJ425" s="56"/>
      <c r="HK425" s="56"/>
      <c r="HL425" s="56"/>
      <c r="HM425" s="56"/>
      <c r="HN425" s="56"/>
      <c r="HO425" s="56"/>
      <c r="HP425" s="56"/>
      <c r="HQ425" s="56"/>
      <c r="HR425" s="56"/>
      <c r="HS425" s="56"/>
      <c r="HT425" s="56"/>
      <c r="HU425" s="56"/>
      <c r="HV425" s="56"/>
      <c r="HW425" s="56"/>
      <c r="HX425" s="56"/>
      <c r="HY425" s="56"/>
      <c r="HZ425" s="56"/>
      <c r="IA425" s="56"/>
      <c r="IB425" s="56"/>
      <c r="IC425" s="56"/>
      <c r="ID425" s="56"/>
      <c r="IE425" s="56"/>
      <c r="IF425" s="56"/>
      <c r="IG425" s="56"/>
      <c r="IH425" s="56"/>
      <c r="II425" s="56"/>
      <c r="IJ425" s="56"/>
      <c r="IK425" s="56"/>
      <c r="IL425" s="56"/>
      <c r="IM425" s="56"/>
      <c r="IN425" s="56"/>
      <c r="IO425" s="56"/>
      <c r="IP425" s="56"/>
      <c r="IQ425" s="56"/>
      <c r="IR425" s="56"/>
      <c r="IS425" s="56"/>
      <c r="IT425" s="56"/>
      <c r="IU425" s="56"/>
      <c r="IV425" s="56"/>
      <c r="IW425" s="56"/>
      <c r="IX425" s="56"/>
      <c r="IY425" s="56"/>
      <c r="IZ425" s="56"/>
      <c r="JA425" s="56"/>
      <c r="JB425" s="56"/>
      <c r="JC425" s="56"/>
      <c r="JD425" s="56"/>
      <c r="JE425" s="56"/>
      <c r="JF425" s="56"/>
      <c r="JG425" s="56"/>
      <c r="JH425" s="56"/>
      <c r="JI425" s="56"/>
      <c r="JJ425" s="56"/>
      <c r="JK425" s="56"/>
      <c r="JL425" s="56"/>
      <c r="JM425" s="56"/>
      <c r="JN425" s="56"/>
      <c r="JO425" s="56"/>
      <c r="JP425" s="56"/>
      <c r="JQ425" s="56"/>
      <c r="JR425" s="56"/>
      <c r="JS425" s="56"/>
      <c r="JT425" s="56"/>
      <c r="JU425" s="56"/>
      <c r="JV425" s="56"/>
      <c r="JW425" s="56"/>
    </row>
    <row r="426" spans="1:283" ht="42.75" x14ac:dyDescent="0.25">
      <c r="A426" s="3">
        <v>2013520000483</v>
      </c>
      <c r="B426" s="4" t="s">
        <v>671</v>
      </c>
      <c r="C426" s="5" t="s">
        <v>13</v>
      </c>
      <c r="D426" s="31">
        <v>1685400000</v>
      </c>
      <c r="E426" s="31">
        <v>1685400000</v>
      </c>
      <c r="F426" s="40"/>
      <c r="G426" s="54">
        <v>0</v>
      </c>
      <c r="H426" s="54">
        <v>0</v>
      </c>
      <c r="I426" s="54">
        <f t="shared" si="10"/>
        <v>0</v>
      </c>
      <c r="J426" s="54">
        <f t="shared" si="11"/>
        <v>1685400000</v>
      </c>
      <c r="K426" s="35">
        <v>850000</v>
      </c>
      <c r="L426" s="11" t="s">
        <v>446</v>
      </c>
      <c r="M426" s="5" t="s">
        <v>13</v>
      </c>
      <c r="N426" s="5" t="s">
        <v>104</v>
      </c>
      <c r="O426" s="5" t="s">
        <v>13</v>
      </c>
      <c r="P426" s="17" t="s">
        <v>167</v>
      </c>
      <c r="Q426" s="17" t="s">
        <v>448</v>
      </c>
      <c r="R426" s="47" t="s">
        <v>672</v>
      </c>
      <c r="S426" s="40" t="s">
        <v>1129</v>
      </c>
      <c r="T426" s="61">
        <v>41502</v>
      </c>
    </row>
    <row r="427" spans="1:283" ht="42.75" x14ac:dyDescent="0.25">
      <c r="A427" s="3">
        <v>2013520000484</v>
      </c>
      <c r="B427" s="4" t="s">
        <v>673</v>
      </c>
      <c r="C427" s="5" t="s">
        <v>13</v>
      </c>
      <c r="D427" s="31">
        <v>72000000</v>
      </c>
      <c r="E427" s="31">
        <v>72000000</v>
      </c>
      <c r="F427" s="40"/>
      <c r="G427" s="54">
        <v>0</v>
      </c>
      <c r="H427" s="54">
        <v>0</v>
      </c>
      <c r="I427" s="54">
        <f t="shared" si="10"/>
        <v>0</v>
      </c>
      <c r="J427" s="54">
        <f t="shared" si="11"/>
        <v>72000000</v>
      </c>
      <c r="K427" s="35">
        <v>850000</v>
      </c>
      <c r="L427" s="11" t="s">
        <v>446</v>
      </c>
      <c r="M427" s="5" t="s">
        <v>13</v>
      </c>
      <c r="N427" s="5" t="s">
        <v>104</v>
      </c>
      <c r="O427" s="5" t="s">
        <v>13</v>
      </c>
      <c r="P427" s="17" t="s">
        <v>167</v>
      </c>
      <c r="Q427" s="17" t="s">
        <v>448</v>
      </c>
      <c r="R427" s="47" t="s">
        <v>674</v>
      </c>
      <c r="S427" s="40" t="s">
        <v>1129</v>
      </c>
      <c r="T427" s="61">
        <v>41502</v>
      </c>
    </row>
    <row r="428" spans="1:283" ht="71.25" x14ac:dyDescent="0.25">
      <c r="A428" s="3">
        <v>2013520000485</v>
      </c>
      <c r="B428" s="4" t="s">
        <v>675</v>
      </c>
      <c r="C428" s="5" t="s">
        <v>171</v>
      </c>
      <c r="D428" s="31">
        <v>123693000</v>
      </c>
      <c r="E428" s="40"/>
      <c r="F428" s="40"/>
      <c r="G428" s="55">
        <v>111323700</v>
      </c>
      <c r="H428" s="55">
        <v>12369300</v>
      </c>
      <c r="I428" s="54">
        <f t="shared" si="10"/>
        <v>123693000</v>
      </c>
      <c r="J428" s="54">
        <f t="shared" si="11"/>
        <v>247386000</v>
      </c>
      <c r="K428" s="34">
        <v>132</v>
      </c>
      <c r="L428" s="11" t="s">
        <v>12</v>
      </c>
      <c r="M428" s="5" t="s">
        <v>676</v>
      </c>
      <c r="N428" s="5" t="s">
        <v>27</v>
      </c>
      <c r="O428" s="5" t="s">
        <v>676</v>
      </c>
      <c r="P428" s="17" t="s">
        <v>76</v>
      </c>
      <c r="Q428" s="17" t="s">
        <v>135</v>
      </c>
      <c r="R428" s="47" t="s">
        <v>136</v>
      </c>
      <c r="S428" s="40" t="s">
        <v>1128</v>
      </c>
      <c r="T428" s="61">
        <v>41506</v>
      </c>
    </row>
    <row r="429" spans="1:283" ht="99.75" x14ac:dyDescent="0.25">
      <c r="A429" s="3">
        <v>2013520000486</v>
      </c>
      <c r="B429" s="4" t="s">
        <v>677</v>
      </c>
      <c r="C429" s="5" t="s">
        <v>11</v>
      </c>
      <c r="D429" s="31">
        <v>220000000</v>
      </c>
      <c r="E429" s="31">
        <v>220000000</v>
      </c>
      <c r="F429" s="40"/>
      <c r="G429" s="54">
        <v>0</v>
      </c>
      <c r="H429" s="54">
        <v>0</v>
      </c>
      <c r="I429" s="54">
        <f t="shared" si="10"/>
        <v>0</v>
      </c>
      <c r="J429" s="54">
        <f t="shared" si="11"/>
        <v>220000000</v>
      </c>
      <c r="K429" s="35">
        <v>1815</v>
      </c>
      <c r="L429" s="11" t="s">
        <v>12</v>
      </c>
      <c r="M429" s="5" t="s">
        <v>15</v>
      </c>
      <c r="N429" s="5" t="s">
        <v>14</v>
      </c>
      <c r="O429" s="5" t="s">
        <v>15</v>
      </c>
      <c r="P429" s="17" t="s">
        <v>174</v>
      </c>
      <c r="Q429" s="17" t="s">
        <v>206</v>
      </c>
      <c r="R429" s="47" t="s">
        <v>207</v>
      </c>
      <c r="S429" s="40" t="s">
        <v>1129</v>
      </c>
      <c r="T429" s="61">
        <v>41506</v>
      </c>
    </row>
    <row r="430" spans="1:283" ht="99.75" x14ac:dyDescent="0.25">
      <c r="A430" s="3">
        <v>2013520000487</v>
      </c>
      <c r="B430" s="4" t="s">
        <v>678</v>
      </c>
      <c r="C430" s="5" t="s">
        <v>21</v>
      </c>
      <c r="D430" s="31">
        <v>2803938854</v>
      </c>
      <c r="E430" s="31">
        <v>1065496764</v>
      </c>
      <c r="F430" s="62">
        <f>140196942+1598245146</f>
        <v>1738442088</v>
      </c>
      <c r="G430" s="54">
        <v>0</v>
      </c>
      <c r="H430" s="54">
        <v>0</v>
      </c>
      <c r="I430" s="54">
        <f t="shared" si="10"/>
        <v>0</v>
      </c>
      <c r="J430" s="54">
        <f t="shared" si="11"/>
        <v>2803938854</v>
      </c>
      <c r="K430" s="35">
        <v>5656</v>
      </c>
      <c r="L430" s="11" t="s">
        <v>204</v>
      </c>
      <c r="M430" s="5" t="s">
        <v>13</v>
      </c>
      <c r="N430" s="5" t="s">
        <v>14</v>
      </c>
      <c r="O430" s="5" t="s">
        <v>13</v>
      </c>
      <c r="P430" s="17" t="s">
        <v>174</v>
      </c>
      <c r="Q430" s="17" t="s">
        <v>206</v>
      </c>
      <c r="R430" s="47" t="s">
        <v>207</v>
      </c>
      <c r="S430" s="40" t="s">
        <v>1129</v>
      </c>
      <c r="T430" s="61">
        <v>41513</v>
      </c>
    </row>
    <row r="431" spans="1:283" ht="57" x14ac:dyDescent="0.25">
      <c r="A431" s="3">
        <v>2013520000488</v>
      </c>
      <c r="B431" s="4" t="s">
        <v>679</v>
      </c>
      <c r="C431" s="5" t="s">
        <v>436</v>
      </c>
      <c r="D431" s="31">
        <v>500000000</v>
      </c>
      <c r="E431" s="31">
        <v>450000000</v>
      </c>
      <c r="F431" s="62">
        <v>50000000</v>
      </c>
      <c r="G431" s="54">
        <v>0</v>
      </c>
      <c r="H431" s="54">
        <v>0</v>
      </c>
      <c r="I431" s="54">
        <f t="shared" si="10"/>
        <v>0</v>
      </c>
      <c r="J431" s="54">
        <f t="shared" si="11"/>
        <v>500000000</v>
      </c>
      <c r="K431" s="34">
        <v>177</v>
      </c>
      <c r="L431" s="11" t="s">
        <v>12</v>
      </c>
      <c r="M431" s="5" t="s">
        <v>680</v>
      </c>
      <c r="N431" s="5" t="s">
        <v>27</v>
      </c>
      <c r="O431" s="5" t="s">
        <v>680</v>
      </c>
      <c r="P431" s="17" t="s">
        <v>76</v>
      </c>
      <c r="Q431" s="17" t="s">
        <v>77</v>
      </c>
      <c r="R431" s="47" t="s">
        <v>78</v>
      </c>
      <c r="S431" s="40" t="s">
        <v>1129</v>
      </c>
      <c r="T431" s="61">
        <v>41506</v>
      </c>
    </row>
    <row r="432" spans="1:283" ht="71.25" x14ac:dyDescent="0.25">
      <c r="A432" s="3">
        <v>2013520000489</v>
      </c>
      <c r="B432" s="4" t="s">
        <v>681</v>
      </c>
      <c r="C432" s="5" t="s">
        <v>13</v>
      </c>
      <c r="D432" s="31">
        <v>3233980000</v>
      </c>
      <c r="E432" s="31">
        <v>240030000</v>
      </c>
      <c r="F432" s="62">
        <f>1744010000+1240000000</f>
        <v>2984010000</v>
      </c>
      <c r="G432" s="54">
        <v>0</v>
      </c>
      <c r="H432" s="54">
        <v>0</v>
      </c>
      <c r="I432" s="54">
        <f t="shared" si="10"/>
        <v>0</v>
      </c>
      <c r="J432" s="54">
        <f t="shared" si="11"/>
        <v>3233980000</v>
      </c>
      <c r="K432" s="35">
        <v>40000</v>
      </c>
      <c r="L432" s="11" t="s">
        <v>40</v>
      </c>
      <c r="M432" s="5" t="s">
        <v>13</v>
      </c>
      <c r="N432" s="5" t="s">
        <v>42</v>
      </c>
      <c r="O432" s="5" t="s">
        <v>13</v>
      </c>
      <c r="P432" s="17" t="s">
        <v>145</v>
      </c>
      <c r="Q432" s="17" t="s">
        <v>146</v>
      </c>
      <c r="R432" s="47" t="s">
        <v>147</v>
      </c>
      <c r="S432" s="40" t="s">
        <v>1129</v>
      </c>
      <c r="T432" s="61">
        <v>41506</v>
      </c>
    </row>
    <row r="433" spans="1:283" ht="57" x14ac:dyDescent="0.25">
      <c r="A433" s="3">
        <v>2013520000490</v>
      </c>
      <c r="B433" s="4" t="s">
        <v>682</v>
      </c>
      <c r="C433" s="5" t="s">
        <v>149</v>
      </c>
      <c r="D433" s="31">
        <v>158039333</v>
      </c>
      <c r="E433" s="31">
        <v>60000000</v>
      </c>
      <c r="F433" s="62">
        <v>98039333</v>
      </c>
      <c r="G433" s="54">
        <v>0</v>
      </c>
      <c r="H433" s="54">
        <v>0</v>
      </c>
      <c r="I433" s="54">
        <f t="shared" si="10"/>
        <v>0</v>
      </c>
      <c r="J433" s="54">
        <f t="shared" si="11"/>
        <v>158039333</v>
      </c>
      <c r="K433" s="34">
        <v>120</v>
      </c>
      <c r="L433" s="11" t="s">
        <v>12</v>
      </c>
      <c r="M433" s="5" t="s">
        <v>683</v>
      </c>
      <c r="N433" s="5" t="s">
        <v>27</v>
      </c>
      <c r="O433" s="5" t="s">
        <v>684</v>
      </c>
      <c r="P433" s="17" t="s">
        <v>76</v>
      </c>
      <c r="Q433" s="17" t="s">
        <v>77</v>
      </c>
      <c r="R433" s="47" t="s">
        <v>164</v>
      </c>
      <c r="S433" s="40" t="s">
        <v>1129</v>
      </c>
      <c r="T433" s="61">
        <v>41506</v>
      </c>
    </row>
    <row r="434" spans="1:283" ht="42.75" x14ac:dyDescent="0.25">
      <c r="A434" s="3">
        <v>2013520000491</v>
      </c>
      <c r="B434" s="4" t="s">
        <v>685</v>
      </c>
      <c r="C434" s="5" t="s">
        <v>249</v>
      </c>
      <c r="D434" s="31">
        <v>110000000</v>
      </c>
      <c r="E434" s="63"/>
      <c r="F434" s="63"/>
      <c r="G434" s="69">
        <v>80000000</v>
      </c>
      <c r="H434" s="69">
        <v>30000000</v>
      </c>
      <c r="I434" s="54">
        <f t="shared" ref="I434:I501" si="12">+G434+H434</f>
        <v>110000000</v>
      </c>
      <c r="J434" s="54">
        <f t="shared" ref="J434:J501" si="13">+D434+I434</f>
        <v>220000000</v>
      </c>
      <c r="K434" s="34">
        <v>350</v>
      </c>
      <c r="L434" s="11" t="s">
        <v>12</v>
      </c>
      <c r="M434" s="5" t="s">
        <v>686</v>
      </c>
      <c r="N434" s="5" t="s">
        <v>27</v>
      </c>
      <c r="O434" s="5" t="s">
        <v>686</v>
      </c>
      <c r="P434" s="17" t="s">
        <v>145</v>
      </c>
      <c r="Q434" s="17" t="s">
        <v>278</v>
      </c>
      <c r="R434" s="47" t="s">
        <v>279</v>
      </c>
      <c r="S434" s="40" t="s">
        <v>1128</v>
      </c>
      <c r="T434" s="61">
        <v>41508</v>
      </c>
    </row>
    <row r="435" spans="1:283" s="1" customFormat="1" ht="48" customHeight="1" x14ac:dyDescent="0.25">
      <c r="A435" s="148">
        <v>2013520000492</v>
      </c>
      <c r="B435" s="4" t="s">
        <v>685</v>
      </c>
      <c r="C435" s="5"/>
      <c r="D435" s="31"/>
      <c r="E435" s="63"/>
      <c r="F435" s="63"/>
      <c r="G435" s="69"/>
      <c r="H435" s="69"/>
      <c r="I435" s="54"/>
      <c r="J435" s="54"/>
      <c r="K435" s="34"/>
      <c r="L435" s="11"/>
      <c r="M435" s="5"/>
      <c r="N435" s="5"/>
      <c r="O435" s="5"/>
      <c r="P435" s="17"/>
      <c r="Q435" s="17"/>
      <c r="R435" s="47"/>
      <c r="S435" s="40" t="s">
        <v>1182</v>
      </c>
      <c r="T435" s="61"/>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c r="AS435" s="56"/>
      <c r="AT435" s="56"/>
      <c r="AU435" s="56"/>
      <c r="AV435" s="56"/>
      <c r="AW435" s="56"/>
      <c r="AX435" s="56"/>
      <c r="AY435" s="56"/>
      <c r="AZ435" s="56"/>
      <c r="BA435" s="56"/>
      <c r="BB435" s="56"/>
      <c r="BC435" s="56"/>
      <c r="BD435" s="56"/>
      <c r="BE435" s="56"/>
      <c r="BF435" s="56"/>
      <c r="BG435" s="56"/>
      <c r="BH435" s="56"/>
      <c r="BI435" s="56"/>
      <c r="BJ435" s="56"/>
      <c r="BK435" s="56"/>
      <c r="BL435" s="56"/>
      <c r="BM435" s="56"/>
      <c r="BN435" s="56"/>
      <c r="BO435" s="56"/>
      <c r="BP435" s="56"/>
      <c r="BQ435" s="56"/>
      <c r="BR435" s="56"/>
      <c r="BS435" s="56"/>
      <c r="BT435" s="56"/>
      <c r="BU435" s="56"/>
      <c r="BV435" s="56"/>
      <c r="BW435" s="56"/>
      <c r="BX435" s="56"/>
      <c r="BY435" s="56"/>
      <c r="BZ435" s="56"/>
      <c r="CA435" s="56"/>
      <c r="CB435" s="56"/>
      <c r="CC435" s="56"/>
      <c r="CD435" s="56"/>
      <c r="CE435" s="56"/>
      <c r="CF435" s="56"/>
      <c r="CG435" s="56"/>
      <c r="CH435" s="56"/>
      <c r="CI435" s="56"/>
      <c r="CJ435" s="56"/>
      <c r="CK435" s="56"/>
      <c r="CL435" s="56"/>
      <c r="CM435" s="56"/>
      <c r="CN435" s="56"/>
      <c r="CO435" s="56"/>
      <c r="CP435" s="56"/>
      <c r="CQ435" s="56"/>
      <c r="CR435" s="56"/>
      <c r="CS435" s="56"/>
      <c r="CT435" s="56"/>
      <c r="CU435" s="56"/>
      <c r="CV435" s="56"/>
      <c r="CW435" s="56"/>
      <c r="CX435" s="56"/>
      <c r="CY435" s="56"/>
      <c r="CZ435" s="56"/>
      <c r="DA435" s="56"/>
      <c r="DB435" s="56"/>
      <c r="DC435" s="56"/>
      <c r="DD435" s="56"/>
      <c r="DE435" s="56"/>
      <c r="DF435" s="56"/>
      <c r="DG435" s="56"/>
      <c r="DH435" s="56"/>
      <c r="DI435" s="56"/>
      <c r="DJ435" s="56"/>
      <c r="DK435" s="56"/>
      <c r="DL435" s="56"/>
      <c r="DM435" s="56"/>
      <c r="DN435" s="56"/>
      <c r="DO435" s="56"/>
      <c r="DP435" s="56"/>
      <c r="DQ435" s="56"/>
      <c r="DR435" s="56"/>
      <c r="DS435" s="56"/>
      <c r="DT435" s="56"/>
      <c r="DU435" s="56"/>
      <c r="DV435" s="56"/>
      <c r="DW435" s="56"/>
      <c r="DX435" s="56"/>
      <c r="DY435" s="56"/>
      <c r="DZ435" s="56"/>
      <c r="EA435" s="56"/>
      <c r="EB435" s="56"/>
      <c r="EC435" s="56"/>
      <c r="ED435" s="56"/>
      <c r="EE435" s="56"/>
      <c r="EF435" s="56"/>
      <c r="EG435" s="56"/>
      <c r="EH435" s="56"/>
      <c r="EI435" s="56"/>
      <c r="EJ435" s="56"/>
      <c r="EK435" s="56"/>
      <c r="EL435" s="56"/>
      <c r="EM435" s="56"/>
      <c r="EN435" s="56"/>
      <c r="EO435" s="56"/>
      <c r="EP435" s="56"/>
      <c r="EQ435" s="56"/>
      <c r="ER435" s="56"/>
      <c r="ES435" s="56"/>
      <c r="ET435" s="56"/>
      <c r="EU435" s="56"/>
      <c r="EV435" s="56"/>
      <c r="EW435" s="56"/>
      <c r="EX435" s="56"/>
      <c r="EY435" s="56"/>
      <c r="EZ435" s="56"/>
      <c r="FA435" s="56"/>
      <c r="FB435" s="56"/>
      <c r="FC435" s="56"/>
      <c r="FD435" s="56"/>
      <c r="FE435" s="56"/>
      <c r="FF435" s="56"/>
      <c r="FG435" s="56"/>
      <c r="FH435" s="56"/>
      <c r="FI435" s="56"/>
      <c r="FJ435" s="56"/>
      <c r="FK435" s="56"/>
      <c r="FL435" s="56"/>
      <c r="FM435" s="56"/>
      <c r="FN435" s="56"/>
      <c r="FO435" s="56"/>
      <c r="FP435" s="56"/>
      <c r="FQ435" s="56"/>
      <c r="FR435" s="56"/>
      <c r="FS435" s="56"/>
      <c r="FT435" s="56"/>
      <c r="FU435" s="56"/>
      <c r="FV435" s="56"/>
      <c r="FW435" s="56"/>
      <c r="FX435" s="56"/>
      <c r="FY435" s="56"/>
      <c r="FZ435" s="56"/>
      <c r="GA435" s="56"/>
      <c r="GB435" s="56"/>
      <c r="GC435" s="56"/>
      <c r="GD435" s="56"/>
      <c r="GE435" s="56"/>
      <c r="GF435" s="56"/>
      <c r="GG435" s="56"/>
      <c r="GH435" s="56"/>
      <c r="GI435" s="56"/>
      <c r="GJ435" s="56"/>
      <c r="GK435" s="56"/>
      <c r="GL435" s="56"/>
      <c r="GM435" s="56"/>
      <c r="GN435" s="56"/>
      <c r="GO435" s="56"/>
      <c r="GP435" s="56"/>
      <c r="GQ435" s="56"/>
      <c r="GR435" s="56"/>
      <c r="GS435" s="56"/>
      <c r="GT435" s="56"/>
      <c r="GU435" s="56"/>
      <c r="GV435" s="56"/>
      <c r="GW435" s="56"/>
      <c r="GX435" s="56"/>
      <c r="GY435" s="56"/>
      <c r="GZ435" s="56"/>
      <c r="HA435" s="56"/>
      <c r="HB435" s="56"/>
      <c r="HC435" s="56"/>
      <c r="HD435" s="56"/>
      <c r="HE435" s="56"/>
      <c r="HF435" s="56"/>
      <c r="HG435" s="56"/>
      <c r="HH435" s="56"/>
      <c r="HI435" s="56"/>
      <c r="HJ435" s="56"/>
      <c r="HK435" s="56"/>
      <c r="HL435" s="56"/>
      <c r="HM435" s="56"/>
      <c r="HN435" s="56"/>
      <c r="HO435" s="56"/>
      <c r="HP435" s="56"/>
      <c r="HQ435" s="56"/>
      <c r="HR435" s="56"/>
      <c r="HS435" s="56"/>
      <c r="HT435" s="56"/>
      <c r="HU435" s="56"/>
      <c r="HV435" s="56"/>
      <c r="HW435" s="56"/>
      <c r="HX435" s="56"/>
      <c r="HY435" s="56"/>
      <c r="HZ435" s="56"/>
      <c r="IA435" s="56"/>
      <c r="IB435" s="56"/>
      <c r="IC435" s="56"/>
      <c r="ID435" s="56"/>
      <c r="IE435" s="56"/>
      <c r="IF435" s="56"/>
      <c r="IG435" s="56"/>
      <c r="IH435" s="56"/>
      <c r="II435" s="56"/>
      <c r="IJ435" s="56"/>
      <c r="IK435" s="56"/>
      <c r="IL435" s="56"/>
      <c r="IM435" s="56"/>
      <c r="IN435" s="56"/>
      <c r="IO435" s="56"/>
      <c r="IP435" s="56"/>
      <c r="IQ435" s="56"/>
      <c r="IR435" s="56"/>
      <c r="IS435" s="56"/>
      <c r="IT435" s="56"/>
      <c r="IU435" s="56"/>
      <c r="IV435" s="56"/>
      <c r="IW435" s="56"/>
      <c r="IX435" s="56"/>
      <c r="IY435" s="56"/>
      <c r="IZ435" s="56"/>
      <c r="JA435" s="56"/>
      <c r="JB435" s="56"/>
      <c r="JC435" s="56"/>
      <c r="JD435" s="56"/>
      <c r="JE435" s="56"/>
      <c r="JF435" s="56"/>
      <c r="JG435" s="56"/>
      <c r="JH435" s="56"/>
      <c r="JI435" s="56"/>
      <c r="JJ435" s="56"/>
      <c r="JK435" s="56"/>
      <c r="JL435" s="56"/>
      <c r="JM435" s="56"/>
      <c r="JN435" s="56"/>
      <c r="JO435" s="56"/>
      <c r="JP435" s="56"/>
      <c r="JQ435" s="56"/>
      <c r="JR435" s="56"/>
      <c r="JS435" s="56"/>
      <c r="JT435" s="56"/>
      <c r="JU435" s="56"/>
      <c r="JV435" s="56"/>
      <c r="JW435" s="56"/>
    </row>
    <row r="436" spans="1:283" ht="71.25" x14ac:dyDescent="0.25">
      <c r="A436" s="3">
        <v>2013520000493</v>
      </c>
      <c r="B436" s="4" t="s">
        <v>687</v>
      </c>
      <c r="C436" s="5" t="s">
        <v>535</v>
      </c>
      <c r="D436" s="31">
        <v>118513817</v>
      </c>
      <c r="E436" s="63">
        <v>116174454</v>
      </c>
      <c r="F436" s="63">
        <v>2339663</v>
      </c>
      <c r="G436" s="70">
        <v>0</v>
      </c>
      <c r="H436" s="70">
        <v>0</v>
      </c>
      <c r="I436" s="54">
        <f t="shared" si="12"/>
        <v>0</v>
      </c>
      <c r="J436" s="54">
        <f t="shared" si="13"/>
        <v>118513817</v>
      </c>
      <c r="K436" s="35">
        <v>11591</v>
      </c>
      <c r="L436" s="11" t="s">
        <v>22</v>
      </c>
      <c r="M436" s="5" t="s">
        <v>688</v>
      </c>
      <c r="N436" s="5" t="s">
        <v>23</v>
      </c>
      <c r="O436" s="5" t="s">
        <v>688</v>
      </c>
      <c r="P436" s="17" t="s">
        <v>76</v>
      </c>
      <c r="Q436" s="17" t="s">
        <v>135</v>
      </c>
      <c r="R436" s="47" t="s">
        <v>136</v>
      </c>
      <c r="S436" s="40" t="s">
        <v>1129</v>
      </c>
      <c r="T436" s="61">
        <v>41534</v>
      </c>
    </row>
    <row r="437" spans="1:283" ht="71.25" x14ac:dyDescent="0.25">
      <c r="A437" s="3">
        <v>2013520000494</v>
      </c>
      <c r="B437" s="4" t="s">
        <v>689</v>
      </c>
      <c r="C437" s="5" t="s">
        <v>20</v>
      </c>
      <c r="D437" s="31">
        <v>874907102</v>
      </c>
      <c r="E437" s="40"/>
      <c r="F437" s="40"/>
      <c r="G437" s="69">
        <v>762483651</v>
      </c>
      <c r="H437" s="69">
        <v>80000000</v>
      </c>
      <c r="I437" s="54">
        <f t="shared" si="12"/>
        <v>842483651</v>
      </c>
      <c r="J437" s="54">
        <f t="shared" si="13"/>
        <v>1717390753</v>
      </c>
      <c r="K437" s="35">
        <v>19223</v>
      </c>
      <c r="L437" s="11" t="s">
        <v>22</v>
      </c>
      <c r="M437" s="5" t="s">
        <v>690</v>
      </c>
      <c r="N437" s="5" t="s">
        <v>39</v>
      </c>
      <c r="O437" s="5" t="s">
        <v>690</v>
      </c>
      <c r="P437" s="17" t="s">
        <v>76</v>
      </c>
      <c r="Q437" s="17" t="s">
        <v>135</v>
      </c>
      <c r="R437" s="47" t="s">
        <v>136</v>
      </c>
      <c r="S437" s="40" t="s">
        <v>1128</v>
      </c>
      <c r="T437" s="61">
        <v>41613</v>
      </c>
    </row>
    <row r="438" spans="1:283" ht="71.25" x14ac:dyDescent="0.25">
      <c r="A438" s="3">
        <v>2013520000495</v>
      </c>
      <c r="B438" s="4" t="s">
        <v>691</v>
      </c>
      <c r="C438" s="5" t="s">
        <v>13</v>
      </c>
      <c r="D438" s="31">
        <v>300000000</v>
      </c>
      <c r="E438" s="31">
        <v>300000000</v>
      </c>
      <c r="F438" s="40"/>
      <c r="G438" s="54">
        <v>0</v>
      </c>
      <c r="H438" s="54">
        <v>0</v>
      </c>
      <c r="I438" s="54">
        <f t="shared" si="12"/>
        <v>0</v>
      </c>
      <c r="J438" s="54">
        <f t="shared" si="13"/>
        <v>300000000</v>
      </c>
      <c r="K438" s="35">
        <v>28733</v>
      </c>
      <c r="L438" s="11" t="s">
        <v>40</v>
      </c>
      <c r="M438" s="5" t="s">
        <v>13</v>
      </c>
      <c r="N438" s="5" t="s">
        <v>42</v>
      </c>
      <c r="O438" s="5" t="s">
        <v>13</v>
      </c>
      <c r="P438" s="17" t="s">
        <v>145</v>
      </c>
      <c r="Q438" s="17" t="s">
        <v>146</v>
      </c>
      <c r="R438" s="47" t="s">
        <v>147</v>
      </c>
      <c r="S438" s="40" t="s">
        <v>1129</v>
      </c>
      <c r="T438" s="61">
        <v>41516</v>
      </c>
    </row>
    <row r="439" spans="1:283" ht="71.25" x14ac:dyDescent="0.25">
      <c r="A439" s="3">
        <v>2013520000496</v>
      </c>
      <c r="B439" s="4" t="s">
        <v>692</v>
      </c>
      <c r="C439" s="5" t="s">
        <v>13</v>
      </c>
      <c r="D439" s="31">
        <v>700000000</v>
      </c>
      <c r="E439" s="31">
        <v>700000000</v>
      </c>
      <c r="F439" s="40"/>
      <c r="G439" s="54">
        <v>0</v>
      </c>
      <c r="H439" s="54">
        <v>0</v>
      </c>
      <c r="I439" s="54">
        <f t="shared" si="12"/>
        <v>0</v>
      </c>
      <c r="J439" s="54">
        <f t="shared" si="13"/>
        <v>700000000</v>
      </c>
      <c r="K439" s="35">
        <v>18104</v>
      </c>
      <c r="L439" s="11" t="s">
        <v>40</v>
      </c>
      <c r="M439" s="5" t="s">
        <v>13</v>
      </c>
      <c r="N439" s="5" t="s">
        <v>42</v>
      </c>
      <c r="O439" s="5" t="s">
        <v>13</v>
      </c>
      <c r="P439" s="17" t="s">
        <v>145</v>
      </c>
      <c r="Q439" s="17" t="s">
        <v>146</v>
      </c>
      <c r="R439" s="47" t="s">
        <v>147</v>
      </c>
      <c r="S439" s="40" t="s">
        <v>1129</v>
      </c>
      <c r="T439" s="61">
        <v>41516</v>
      </c>
    </row>
    <row r="440" spans="1:283" ht="71.25" x14ac:dyDescent="0.25">
      <c r="A440" s="3">
        <v>2013520000497</v>
      </c>
      <c r="B440" s="4" t="s">
        <v>693</v>
      </c>
      <c r="C440" s="5" t="s">
        <v>694</v>
      </c>
      <c r="D440" s="31">
        <v>150800000</v>
      </c>
      <c r="E440" s="40"/>
      <c r="F440" s="40"/>
      <c r="G440" s="31">
        <v>50000000</v>
      </c>
      <c r="H440" s="31">
        <v>70000000</v>
      </c>
      <c r="I440" s="54">
        <f t="shared" si="12"/>
        <v>120000000</v>
      </c>
      <c r="J440" s="54">
        <f t="shared" si="13"/>
        <v>270800000</v>
      </c>
      <c r="K440" s="35">
        <v>14818</v>
      </c>
      <c r="L440" s="11" t="s">
        <v>22</v>
      </c>
      <c r="M440" s="5" t="s">
        <v>695</v>
      </c>
      <c r="N440" s="5" t="s">
        <v>23</v>
      </c>
      <c r="O440" s="5" t="s">
        <v>695</v>
      </c>
      <c r="P440" s="17" t="s">
        <v>76</v>
      </c>
      <c r="Q440" s="17" t="s">
        <v>135</v>
      </c>
      <c r="R440" s="47" t="s">
        <v>136</v>
      </c>
      <c r="S440" s="40" t="s">
        <v>1128</v>
      </c>
      <c r="T440" s="61">
        <v>41522</v>
      </c>
    </row>
    <row r="441" spans="1:283" ht="57" x14ac:dyDescent="0.25">
      <c r="A441" s="3">
        <v>2013520000498</v>
      </c>
      <c r="B441" s="4" t="s">
        <v>696</v>
      </c>
      <c r="C441" s="5" t="s">
        <v>13</v>
      </c>
      <c r="D441" s="31">
        <v>100000000</v>
      </c>
      <c r="E441" s="31">
        <v>100000000</v>
      </c>
      <c r="F441" s="40"/>
      <c r="G441" s="54">
        <v>0</v>
      </c>
      <c r="H441" s="54">
        <v>0</v>
      </c>
      <c r="I441" s="54">
        <f t="shared" si="12"/>
        <v>0</v>
      </c>
      <c r="J441" s="54">
        <f t="shared" si="13"/>
        <v>100000000</v>
      </c>
      <c r="K441" s="35">
        <v>101860</v>
      </c>
      <c r="L441" s="11" t="s">
        <v>51</v>
      </c>
      <c r="M441" s="5" t="s">
        <v>697</v>
      </c>
      <c r="N441" s="5" t="s">
        <v>29</v>
      </c>
      <c r="O441" s="5" t="s">
        <v>13</v>
      </c>
      <c r="P441" s="17" t="s">
        <v>159</v>
      </c>
      <c r="Q441" s="17" t="s">
        <v>522</v>
      </c>
      <c r="R441" s="47" t="s">
        <v>523</v>
      </c>
      <c r="S441" s="40" t="s">
        <v>1129</v>
      </c>
      <c r="T441" s="61">
        <v>41521</v>
      </c>
    </row>
    <row r="442" spans="1:283" ht="71.25" x14ac:dyDescent="0.25">
      <c r="A442" s="3">
        <v>2013520000499</v>
      </c>
      <c r="B442" s="4" t="s">
        <v>698</v>
      </c>
      <c r="C442" s="5" t="s">
        <v>699</v>
      </c>
      <c r="D442" s="31">
        <v>725128292</v>
      </c>
      <c r="E442" s="31">
        <v>500000000</v>
      </c>
      <c r="F442" s="62">
        <f>80856404+144271889</f>
        <v>225128293</v>
      </c>
      <c r="G442" s="54">
        <v>0</v>
      </c>
      <c r="H442" s="54">
        <v>0</v>
      </c>
      <c r="I442" s="54">
        <f t="shared" si="12"/>
        <v>0</v>
      </c>
      <c r="J442" s="54">
        <f t="shared" si="13"/>
        <v>725128292</v>
      </c>
      <c r="K442" s="35">
        <v>3056</v>
      </c>
      <c r="L442" s="11" t="s">
        <v>22</v>
      </c>
      <c r="M442" s="5" t="s">
        <v>700</v>
      </c>
      <c r="N442" s="5" t="s">
        <v>23</v>
      </c>
      <c r="O442" s="5" t="s">
        <v>700</v>
      </c>
      <c r="P442" s="17" t="s">
        <v>76</v>
      </c>
      <c r="Q442" s="17" t="s">
        <v>135</v>
      </c>
      <c r="R442" s="47" t="s">
        <v>136</v>
      </c>
      <c r="S442" s="40" t="s">
        <v>1129</v>
      </c>
      <c r="T442" s="61">
        <v>41550</v>
      </c>
    </row>
    <row r="443" spans="1:283" ht="71.25" x14ac:dyDescent="0.25">
      <c r="A443" s="3">
        <v>2013520000500</v>
      </c>
      <c r="B443" s="4" t="s">
        <v>701</v>
      </c>
      <c r="C443" s="5" t="s">
        <v>72</v>
      </c>
      <c r="D443" s="31">
        <v>185850851</v>
      </c>
      <c r="E443" s="31">
        <v>185850851</v>
      </c>
      <c r="F443" s="40"/>
      <c r="G443" s="54">
        <v>0</v>
      </c>
      <c r="H443" s="54">
        <v>0</v>
      </c>
      <c r="I443" s="54">
        <f t="shared" si="12"/>
        <v>0</v>
      </c>
      <c r="J443" s="54">
        <f t="shared" si="13"/>
        <v>185850851</v>
      </c>
      <c r="K443" s="35">
        <v>416452</v>
      </c>
      <c r="L443" s="11" t="s">
        <v>22</v>
      </c>
      <c r="M443" s="5" t="s">
        <v>702</v>
      </c>
      <c r="N443" s="5" t="s">
        <v>23</v>
      </c>
      <c r="O443" s="5" t="s">
        <v>702</v>
      </c>
      <c r="P443" s="17" t="s">
        <v>76</v>
      </c>
      <c r="Q443" s="17" t="s">
        <v>135</v>
      </c>
      <c r="R443" s="47" t="s">
        <v>136</v>
      </c>
      <c r="S443" s="40" t="s">
        <v>1129</v>
      </c>
      <c r="T443" s="61">
        <v>41568</v>
      </c>
    </row>
    <row r="444" spans="1:283" ht="42.75" x14ac:dyDescent="0.25">
      <c r="A444" s="3">
        <v>2013520000501</v>
      </c>
      <c r="B444" s="4" t="s">
        <v>703</v>
      </c>
      <c r="C444" s="5" t="s">
        <v>16</v>
      </c>
      <c r="D444" s="31">
        <v>8233350714</v>
      </c>
      <c r="E444" s="31">
        <v>8233350714</v>
      </c>
      <c r="F444" s="40"/>
      <c r="G444" s="54">
        <v>0</v>
      </c>
      <c r="H444" s="54">
        <v>0</v>
      </c>
      <c r="I444" s="54">
        <f t="shared" si="12"/>
        <v>0</v>
      </c>
      <c r="J444" s="54">
        <f t="shared" si="13"/>
        <v>8233350714</v>
      </c>
      <c r="K444" s="35">
        <v>416000</v>
      </c>
      <c r="L444" s="11" t="s">
        <v>12</v>
      </c>
      <c r="M444" s="5" t="s">
        <v>13</v>
      </c>
      <c r="N444" s="5" t="s">
        <v>62</v>
      </c>
      <c r="O444" s="5" t="s">
        <v>13</v>
      </c>
      <c r="P444" s="17" t="s">
        <v>167</v>
      </c>
      <c r="Q444" s="17" t="s">
        <v>168</v>
      </c>
      <c r="R444" s="47" t="s">
        <v>169</v>
      </c>
      <c r="S444" s="40" t="s">
        <v>1129</v>
      </c>
      <c r="T444" s="61">
        <v>41528</v>
      </c>
    </row>
    <row r="445" spans="1:283" ht="71.25" x14ac:dyDescent="0.25">
      <c r="A445" s="3">
        <v>2013520000502</v>
      </c>
      <c r="B445" s="4" t="s">
        <v>704</v>
      </c>
      <c r="C445" s="5" t="s">
        <v>215</v>
      </c>
      <c r="D445" s="31">
        <v>340009198</v>
      </c>
      <c r="E445" s="40"/>
      <c r="F445" s="62">
        <f>326931922+13077276</f>
        <v>340009198</v>
      </c>
      <c r="G445" s="54">
        <v>0</v>
      </c>
      <c r="H445" s="54">
        <v>0</v>
      </c>
      <c r="I445" s="54">
        <f t="shared" si="12"/>
        <v>0</v>
      </c>
      <c r="J445" s="54">
        <f t="shared" si="13"/>
        <v>340009198</v>
      </c>
      <c r="K445" s="35">
        <v>3747</v>
      </c>
      <c r="L445" s="11" t="s">
        <v>22</v>
      </c>
      <c r="M445" s="5" t="s">
        <v>705</v>
      </c>
      <c r="N445" s="5" t="s">
        <v>23</v>
      </c>
      <c r="O445" s="5" t="s">
        <v>705</v>
      </c>
      <c r="P445" s="17" t="s">
        <v>76</v>
      </c>
      <c r="Q445" s="17" t="s">
        <v>135</v>
      </c>
      <c r="R445" s="47" t="s">
        <v>136</v>
      </c>
      <c r="S445" s="40" t="s">
        <v>1129</v>
      </c>
      <c r="T445" s="61">
        <v>41682</v>
      </c>
    </row>
    <row r="446" spans="1:283" ht="42.75" x14ac:dyDescent="0.25">
      <c r="A446" s="3">
        <v>2013520000503</v>
      </c>
      <c r="B446" s="4" t="s">
        <v>706</v>
      </c>
      <c r="C446" s="5" t="s">
        <v>61</v>
      </c>
      <c r="D446" s="31">
        <v>75000000</v>
      </c>
      <c r="E446" s="55">
        <v>50000000</v>
      </c>
      <c r="F446" s="55">
        <v>25000000</v>
      </c>
      <c r="G446" s="54">
        <v>0</v>
      </c>
      <c r="H446" s="54">
        <v>0</v>
      </c>
      <c r="I446" s="54">
        <f t="shared" si="12"/>
        <v>0</v>
      </c>
      <c r="J446" s="54">
        <f t="shared" si="13"/>
        <v>75000000</v>
      </c>
      <c r="K446" s="34">
        <v>172</v>
      </c>
      <c r="L446" s="11" t="s">
        <v>12</v>
      </c>
      <c r="M446" s="5" t="s">
        <v>508</v>
      </c>
      <c r="N446" s="5" t="s">
        <v>27</v>
      </c>
      <c r="O446" s="5" t="s">
        <v>508</v>
      </c>
      <c r="P446" s="17" t="s">
        <v>145</v>
      </c>
      <c r="Q446" s="17" t="s">
        <v>278</v>
      </c>
      <c r="R446" s="47" t="s">
        <v>279</v>
      </c>
      <c r="S446" s="40" t="s">
        <v>1129</v>
      </c>
      <c r="T446" s="61">
        <v>41529</v>
      </c>
    </row>
    <row r="447" spans="1:283" ht="42.75" x14ac:dyDescent="0.25">
      <c r="A447" s="3">
        <v>2013520000504</v>
      </c>
      <c r="B447" s="4" t="s">
        <v>707</v>
      </c>
      <c r="C447" s="5" t="s">
        <v>61</v>
      </c>
      <c r="D447" s="31">
        <v>75000000</v>
      </c>
      <c r="E447" s="55">
        <v>50000000</v>
      </c>
      <c r="F447" s="55">
        <v>25000000</v>
      </c>
      <c r="G447" s="54">
        <v>0</v>
      </c>
      <c r="H447" s="54">
        <v>0</v>
      </c>
      <c r="I447" s="54">
        <f t="shared" si="12"/>
        <v>0</v>
      </c>
      <c r="J447" s="54">
        <f t="shared" si="13"/>
        <v>75000000</v>
      </c>
      <c r="K447" s="34">
        <v>58</v>
      </c>
      <c r="L447" s="11" t="s">
        <v>12</v>
      </c>
      <c r="M447" s="5" t="s">
        <v>508</v>
      </c>
      <c r="N447" s="5" t="s">
        <v>27</v>
      </c>
      <c r="O447" s="5" t="s">
        <v>508</v>
      </c>
      <c r="P447" s="17" t="s">
        <v>145</v>
      </c>
      <c r="Q447" s="17" t="s">
        <v>278</v>
      </c>
      <c r="R447" s="47" t="s">
        <v>279</v>
      </c>
      <c r="S447" s="40" t="s">
        <v>1129</v>
      </c>
      <c r="T447" s="61">
        <v>41529</v>
      </c>
    </row>
    <row r="448" spans="1:283" ht="57" x14ac:dyDescent="0.25">
      <c r="A448" s="3">
        <v>2013520000505</v>
      </c>
      <c r="B448" s="4" t="s">
        <v>708</v>
      </c>
      <c r="C448" s="5" t="s">
        <v>13</v>
      </c>
      <c r="D448" s="31">
        <v>45000000</v>
      </c>
      <c r="E448" s="31">
        <v>45000000</v>
      </c>
      <c r="F448" s="40"/>
      <c r="G448" s="54">
        <v>0</v>
      </c>
      <c r="H448" s="54">
        <v>0</v>
      </c>
      <c r="I448" s="54">
        <f t="shared" si="12"/>
        <v>0</v>
      </c>
      <c r="J448" s="54">
        <f t="shared" si="13"/>
        <v>45000000</v>
      </c>
      <c r="K448" s="34">
        <v>300</v>
      </c>
      <c r="L448" s="11" t="s">
        <v>45</v>
      </c>
      <c r="M448" s="5" t="s">
        <v>13</v>
      </c>
      <c r="N448" s="5" t="s">
        <v>17</v>
      </c>
      <c r="O448" s="5" t="s">
        <v>13</v>
      </c>
      <c r="P448" s="17" t="s">
        <v>194</v>
      </c>
      <c r="Q448" s="17" t="s">
        <v>17</v>
      </c>
      <c r="R448" s="47" t="s">
        <v>257</v>
      </c>
      <c r="S448" s="40" t="s">
        <v>1129</v>
      </c>
      <c r="T448" s="61">
        <v>41529</v>
      </c>
    </row>
    <row r="449" spans="1:20" ht="71.25" x14ac:dyDescent="0.25">
      <c r="A449" s="3">
        <v>2013520000506</v>
      </c>
      <c r="B449" s="4" t="s">
        <v>709</v>
      </c>
      <c r="C449" s="5" t="s">
        <v>65</v>
      </c>
      <c r="D449" s="31">
        <v>138100000</v>
      </c>
      <c r="E449" s="31"/>
      <c r="F449" s="31">
        <f>80989274+40000000+17110726</f>
        <v>138100000</v>
      </c>
      <c r="G449" s="31">
        <v>0</v>
      </c>
      <c r="H449" s="31">
        <v>0</v>
      </c>
      <c r="I449" s="54">
        <f t="shared" si="12"/>
        <v>0</v>
      </c>
      <c r="J449" s="54">
        <f t="shared" si="13"/>
        <v>138100000</v>
      </c>
      <c r="K449" s="35">
        <v>6236</v>
      </c>
      <c r="L449" s="11" t="s">
        <v>22</v>
      </c>
      <c r="M449" s="5" t="s">
        <v>710</v>
      </c>
      <c r="N449" s="5" t="s">
        <v>23</v>
      </c>
      <c r="O449" s="5" t="s">
        <v>710</v>
      </c>
      <c r="P449" s="17" t="s">
        <v>76</v>
      </c>
      <c r="Q449" s="17" t="s">
        <v>76</v>
      </c>
      <c r="R449" s="47" t="s">
        <v>136</v>
      </c>
      <c r="S449" s="40" t="s">
        <v>1129</v>
      </c>
      <c r="T449" s="61">
        <v>41543</v>
      </c>
    </row>
    <row r="450" spans="1:20" ht="99.75" x14ac:dyDescent="0.25">
      <c r="A450" s="3">
        <v>2013520000507</v>
      </c>
      <c r="B450" s="4" t="s">
        <v>711</v>
      </c>
      <c r="C450" s="5" t="s">
        <v>43</v>
      </c>
      <c r="D450" s="31">
        <v>333500000</v>
      </c>
      <c r="E450" s="31">
        <v>300000000</v>
      </c>
      <c r="F450" s="31">
        <v>33500000</v>
      </c>
      <c r="G450" s="31">
        <v>0</v>
      </c>
      <c r="H450" s="31">
        <v>0</v>
      </c>
      <c r="I450" s="54">
        <f t="shared" si="12"/>
        <v>0</v>
      </c>
      <c r="J450" s="54">
        <f t="shared" si="13"/>
        <v>333500000</v>
      </c>
      <c r="K450" s="35">
        <v>1090</v>
      </c>
      <c r="L450" s="11" t="s">
        <v>49</v>
      </c>
      <c r="M450" s="5" t="s">
        <v>286</v>
      </c>
      <c r="N450" s="5" t="s">
        <v>217</v>
      </c>
      <c r="O450" s="5" t="s">
        <v>286</v>
      </c>
      <c r="P450" s="17" t="s">
        <v>174</v>
      </c>
      <c r="Q450" s="17" t="s">
        <v>206</v>
      </c>
      <c r="R450" s="47" t="s">
        <v>207</v>
      </c>
      <c r="S450" s="40" t="s">
        <v>1129</v>
      </c>
      <c r="T450" s="61">
        <v>41535</v>
      </c>
    </row>
    <row r="451" spans="1:20" ht="71.25" x14ac:dyDescent="0.25">
      <c r="A451" s="3">
        <v>2013520000508</v>
      </c>
      <c r="B451" s="4" t="s">
        <v>712</v>
      </c>
      <c r="C451" s="5" t="s">
        <v>315</v>
      </c>
      <c r="D451" s="31">
        <v>3130000000</v>
      </c>
      <c r="E451" s="31">
        <v>212000000</v>
      </c>
      <c r="F451" s="31">
        <f>518000000+2400000001</f>
        <v>2918000001</v>
      </c>
      <c r="G451" s="31">
        <v>0</v>
      </c>
      <c r="H451" s="31">
        <v>0</v>
      </c>
      <c r="I451" s="54">
        <f t="shared" si="12"/>
        <v>0</v>
      </c>
      <c r="J451" s="54">
        <f t="shared" si="13"/>
        <v>3130000000</v>
      </c>
      <c r="K451" s="34">
        <v>720</v>
      </c>
      <c r="L451" s="11" t="s">
        <v>12</v>
      </c>
      <c r="M451" s="5" t="s">
        <v>498</v>
      </c>
      <c r="N451" s="5" t="s">
        <v>42</v>
      </c>
      <c r="O451" s="5" t="s">
        <v>498</v>
      </c>
      <c r="P451" s="17" t="s">
        <v>145</v>
      </c>
      <c r="Q451" s="17" t="s">
        <v>278</v>
      </c>
      <c r="R451" s="47" t="s">
        <v>279</v>
      </c>
      <c r="S451" s="40" t="s">
        <v>1129</v>
      </c>
      <c r="T451" s="61">
        <v>41551</v>
      </c>
    </row>
    <row r="452" spans="1:20" ht="99.75" x14ac:dyDescent="0.25">
      <c r="A452" s="3">
        <v>2013520000509</v>
      </c>
      <c r="B452" s="4" t="s">
        <v>713</v>
      </c>
      <c r="C452" s="5" t="s">
        <v>115</v>
      </c>
      <c r="D452" s="31">
        <v>3544795132</v>
      </c>
      <c r="E452" s="31">
        <v>3544795132</v>
      </c>
      <c r="F452" s="31"/>
      <c r="G452" s="31">
        <v>2811161949</v>
      </c>
      <c r="H452" s="31">
        <v>1096131858</v>
      </c>
      <c r="I452" s="31">
        <f t="shared" si="12"/>
        <v>3907293807</v>
      </c>
      <c r="J452" s="54">
        <f t="shared" si="13"/>
        <v>7452088939</v>
      </c>
      <c r="K452" s="34">
        <v>934</v>
      </c>
      <c r="L452" s="11" t="s">
        <v>49</v>
      </c>
      <c r="M452" s="5" t="s">
        <v>13</v>
      </c>
      <c r="N452" s="5" t="s">
        <v>14</v>
      </c>
      <c r="O452" s="5" t="s">
        <v>13</v>
      </c>
      <c r="P452" s="17" t="s">
        <v>174</v>
      </c>
      <c r="Q452" s="17" t="s">
        <v>206</v>
      </c>
      <c r="R452" s="47" t="s">
        <v>207</v>
      </c>
      <c r="S452" s="40" t="s">
        <v>1128</v>
      </c>
      <c r="T452" s="61">
        <v>41585</v>
      </c>
    </row>
    <row r="453" spans="1:20" ht="71.25" x14ac:dyDescent="0.25">
      <c r="A453" s="3">
        <v>2013520000510</v>
      </c>
      <c r="B453" s="4" t="s">
        <v>714</v>
      </c>
      <c r="C453" s="5" t="s">
        <v>455</v>
      </c>
      <c r="D453" s="31">
        <v>15520196</v>
      </c>
      <c r="E453" s="31"/>
      <c r="F453" s="31"/>
      <c r="G453" s="31">
        <v>13780196</v>
      </c>
      <c r="H453" s="31">
        <v>1740000</v>
      </c>
      <c r="I453" s="31">
        <f t="shared" si="12"/>
        <v>15520196</v>
      </c>
      <c r="J453" s="54">
        <f t="shared" si="13"/>
        <v>31040392</v>
      </c>
      <c r="K453" s="34">
        <v>12</v>
      </c>
      <c r="L453" s="11" t="s">
        <v>40</v>
      </c>
      <c r="M453" s="5" t="s">
        <v>715</v>
      </c>
      <c r="N453" s="5" t="s">
        <v>42</v>
      </c>
      <c r="O453" s="5" t="s">
        <v>715</v>
      </c>
      <c r="P453" s="17" t="s">
        <v>145</v>
      </c>
      <c r="Q453" s="17" t="s">
        <v>146</v>
      </c>
      <c r="R453" s="47" t="s">
        <v>147</v>
      </c>
      <c r="S453" s="40" t="s">
        <v>1128</v>
      </c>
      <c r="T453" s="61">
        <v>41537</v>
      </c>
    </row>
    <row r="454" spans="1:20" ht="57" x14ac:dyDescent="0.25">
      <c r="A454" s="3">
        <v>2013520000511</v>
      </c>
      <c r="B454" s="4" t="s">
        <v>716</v>
      </c>
      <c r="C454" s="5" t="s">
        <v>20</v>
      </c>
      <c r="D454" s="31">
        <v>50000000</v>
      </c>
      <c r="E454" s="31">
        <v>40000000</v>
      </c>
      <c r="F454" s="31">
        <v>10000000</v>
      </c>
      <c r="G454" s="62">
        <v>0</v>
      </c>
      <c r="H454" s="65">
        <v>0</v>
      </c>
      <c r="I454" s="54">
        <f t="shared" si="12"/>
        <v>0</v>
      </c>
      <c r="J454" s="54">
        <f t="shared" si="13"/>
        <v>50000000</v>
      </c>
      <c r="K454" s="34">
        <v>71</v>
      </c>
      <c r="L454" s="11" t="s">
        <v>12</v>
      </c>
      <c r="M454" s="5" t="s">
        <v>28</v>
      </c>
      <c r="N454" s="5" t="s">
        <v>27</v>
      </c>
      <c r="O454" s="5" t="s">
        <v>28</v>
      </c>
      <c r="P454" s="17" t="s">
        <v>145</v>
      </c>
      <c r="Q454" s="17" t="s">
        <v>278</v>
      </c>
      <c r="R454" s="47" t="s">
        <v>279</v>
      </c>
      <c r="S454" s="40" t="s">
        <v>1129</v>
      </c>
      <c r="T454" s="61">
        <v>41542</v>
      </c>
    </row>
    <row r="455" spans="1:20" ht="71.25" x14ac:dyDescent="0.25">
      <c r="A455" s="3">
        <v>2013520000512</v>
      </c>
      <c r="B455" s="4" t="s">
        <v>717</v>
      </c>
      <c r="C455" s="5" t="s">
        <v>63</v>
      </c>
      <c r="D455" s="31">
        <v>5164221857</v>
      </c>
      <c r="E455" s="40"/>
      <c r="F455" s="31"/>
      <c r="G455" s="62">
        <v>1164221857</v>
      </c>
      <c r="H455" s="65">
        <v>4000000000</v>
      </c>
      <c r="I455" s="54">
        <f t="shared" si="12"/>
        <v>5164221857</v>
      </c>
      <c r="J455" s="54">
        <f t="shared" si="13"/>
        <v>10328443714</v>
      </c>
      <c r="K455" s="34">
        <v>932</v>
      </c>
      <c r="L455" s="11" t="s">
        <v>12</v>
      </c>
      <c r="M455" s="5" t="s">
        <v>718</v>
      </c>
      <c r="N455" s="5" t="s">
        <v>27</v>
      </c>
      <c r="O455" s="5" t="s">
        <v>718</v>
      </c>
      <c r="P455" s="17" t="s">
        <v>76</v>
      </c>
      <c r="Q455" s="17" t="s">
        <v>77</v>
      </c>
      <c r="R455" s="47" t="s">
        <v>78</v>
      </c>
      <c r="S455" s="40" t="s">
        <v>1128</v>
      </c>
      <c r="T455" s="61">
        <v>41554</v>
      </c>
    </row>
    <row r="456" spans="1:20" ht="71.25" x14ac:dyDescent="0.25">
      <c r="A456" s="3">
        <v>2013520000513</v>
      </c>
      <c r="B456" s="4" t="s">
        <v>719</v>
      </c>
      <c r="C456" s="5" t="s">
        <v>55</v>
      </c>
      <c r="D456" s="31">
        <v>213000000</v>
      </c>
      <c r="E456" s="62">
        <v>50000000</v>
      </c>
      <c r="F456" s="62">
        <f>100000000+63000000</f>
        <v>163000000</v>
      </c>
      <c r="G456" s="54">
        <v>0</v>
      </c>
      <c r="H456" s="54">
        <v>0</v>
      </c>
      <c r="I456" s="54">
        <f t="shared" si="12"/>
        <v>0</v>
      </c>
      <c r="J456" s="54">
        <f t="shared" si="13"/>
        <v>213000000</v>
      </c>
      <c r="K456" s="35">
        <v>10466</v>
      </c>
      <c r="L456" s="11" t="s">
        <v>22</v>
      </c>
      <c r="M456" s="5" t="s">
        <v>720</v>
      </c>
      <c r="N456" s="5" t="s">
        <v>23</v>
      </c>
      <c r="O456" s="5" t="s">
        <v>720</v>
      </c>
      <c r="P456" s="17" t="s">
        <v>76</v>
      </c>
      <c r="Q456" s="17" t="s">
        <v>135</v>
      </c>
      <c r="R456" s="47" t="s">
        <v>136</v>
      </c>
      <c r="S456" s="40" t="s">
        <v>1129</v>
      </c>
      <c r="T456" s="61">
        <v>41584</v>
      </c>
    </row>
    <row r="457" spans="1:20" ht="99.75" x14ac:dyDescent="0.25">
      <c r="A457" s="3">
        <v>2013520000514</v>
      </c>
      <c r="B457" s="4" t="s">
        <v>721</v>
      </c>
      <c r="C457" s="5" t="s">
        <v>249</v>
      </c>
      <c r="D457" s="31">
        <v>274335182</v>
      </c>
      <c r="E457" s="62">
        <v>249335182</v>
      </c>
      <c r="F457" s="62">
        <v>25000000</v>
      </c>
      <c r="G457" s="54">
        <v>0</v>
      </c>
      <c r="H457" s="54">
        <v>0</v>
      </c>
      <c r="I457" s="54">
        <f t="shared" si="12"/>
        <v>0</v>
      </c>
      <c r="J457" s="54">
        <f t="shared" si="13"/>
        <v>274335182</v>
      </c>
      <c r="K457" s="34">
        <v>252</v>
      </c>
      <c r="L457" s="11" t="s">
        <v>12</v>
      </c>
      <c r="M457" s="5" t="s">
        <v>722</v>
      </c>
      <c r="N457" s="5" t="s">
        <v>14</v>
      </c>
      <c r="O457" s="5" t="s">
        <v>686</v>
      </c>
      <c r="P457" s="17" t="s">
        <v>174</v>
      </c>
      <c r="Q457" s="17" t="s">
        <v>206</v>
      </c>
      <c r="R457" s="47" t="s">
        <v>207</v>
      </c>
      <c r="S457" s="40" t="s">
        <v>1129</v>
      </c>
      <c r="T457" s="61">
        <v>41544</v>
      </c>
    </row>
    <row r="458" spans="1:20" ht="57" x14ac:dyDescent="0.25">
      <c r="A458" s="3">
        <v>2013520000515</v>
      </c>
      <c r="B458" s="4" t="s">
        <v>723</v>
      </c>
      <c r="C458" s="5" t="s">
        <v>315</v>
      </c>
      <c r="D458" s="31">
        <v>64000000</v>
      </c>
      <c r="E458" s="62">
        <v>57600000</v>
      </c>
      <c r="F458" s="62">
        <v>6400000</v>
      </c>
      <c r="G458" s="54">
        <v>0</v>
      </c>
      <c r="H458" s="54">
        <v>0</v>
      </c>
      <c r="I458" s="54">
        <f t="shared" si="12"/>
        <v>0</v>
      </c>
      <c r="J458" s="54">
        <f t="shared" si="13"/>
        <v>64000000</v>
      </c>
      <c r="K458" s="34">
        <v>632</v>
      </c>
      <c r="L458" s="11" t="s">
        <v>12</v>
      </c>
      <c r="M458" s="5" t="s">
        <v>316</v>
      </c>
      <c r="N458" s="5" t="s">
        <v>27</v>
      </c>
      <c r="O458" s="5" t="s">
        <v>316</v>
      </c>
      <c r="P458" s="17" t="s">
        <v>76</v>
      </c>
      <c r="Q458" s="17" t="s">
        <v>77</v>
      </c>
      <c r="R458" s="47" t="s">
        <v>164</v>
      </c>
      <c r="S458" s="40" t="s">
        <v>1129</v>
      </c>
      <c r="T458" s="61">
        <v>41547</v>
      </c>
    </row>
    <row r="459" spans="1:20" ht="71.25" x14ac:dyDescent="0.25">
      <c r="A459" s="3">
        <v>2013520000516</v>
      </c>
      <c r="B459" s="4" t="s">
        <v>724</v>
      </c>
      <c r="C459" s="5" t="s">
        <v>725</v>
      </c>
      <c r="D459" s="31">
        <v>37000292</v>
      </c>
      <c r="E459" s="31">
        <v>25000000</v>
      </c>
      <c r="F459" s="31">
        <f>8000000+4000292</f>
        <v>12000292</v>
      </c>
      <c r="G459" s="54">
        <v>0</v>
      </c>
      <c r="H459" s="54">
        <v>0</v>
      </c>
      <c r="I459" s="54">
        <f t="shared" si="12"/>
        <v>0</v>
      </c>
      <c r="J459" s="54">
        <f t="shared" si="13"/>
        <v>37000292</v>
      </c>
      <c r="K459" s="35">
        <v>16725</v>
      </c>
      <c r="L459" s="11" t="s">
        <v>12</v>
      </c>
      <c r="M459" s="5" t="s">
        <v>726</v>
      </c>
      <c r="N459" s="5" t="s">
        <v>34</v>
      </c>
      <c r="O459" s="5" t="s">
        <v>726</v>
      </c>
      <c r="P459" s="17" t="s">
        <v>76</v>
      </c>
      <c r="Q459" s="17" t="s">
        <v>135</v>
      </c>
      <c r="R459" s="47" t="s">
        <v>136</v>
      </c>
      <c r="S459" s="40" t="s">
        <v>1129</v>
      </c>
      <c r="T459" s="61">
        <v>41549</v>
      </c>
    </row>
    <row r="460" spans="1:20" ht="71.25" x14ac:dyDescent="0.25">
      <c r="A460" s="3">
        <v>2013520000517</v>
      </c>
      <c r="B460" s="4" t="s">
        <v>727</v>
      </c>
      <c r="C460" s="5" t="s">
        <v>436</v>
      </c>
      <c r="D460" s="31">
        <v>300005808</v>
      </c>
      <c r="E460" s="55">
        <v>150000000</v>
      </c>
      <c r="F460" s="55">
        <v>150005808</v>
      </c>
      <c r="G460" s="54">
        <v>0</v>
      </c>
      <c r="H460" s="54">
        <v>0</v>
      </c>
      <c r="I460" s="54">
        <f t="shared" si="12"/>
        <v>0</v>
      </c>
      <c r="J460" s="54">
        <f t="shared" si="13"/>
        <v>300005808</v>
      </c>
      <c r="K460" s="35">
        <v>1200</v>
      </c>
      <c r="L460" s="11" t="s">
        <v>22</v>
      </c>
      <c r="M460" s="5" t="s">
        <v>728</v>
      </c>
      <c r="N460" s="5" t="s">
        <v>23</v>
      </c>
      <c r="O460" s="5" t="s">
        <v>728</v>
      </c>
      <c r="P460" s="17" t="s">
        <v>76</v>
      </c>
      <c r="Q460" s="17" t="s">
        <v>135</v>
      </c>
      <c r="R460" s="47" t="s">
        <v>136</v>
      </c>
      <c r="S460" s="40" t="s">
        <v>1129</v>
      </c>
      <c r="T460" s="61">
        <v>41564</v>
      </c>
    </row>
    <row r="461" spans="1:20" ht="71.25" x14ac:dyDescent="0.25">
      <c r="A461" s="3">
        <v>2013520000518</v>
      </c>
      <c r="B461" s="4" t="s">
        <v>729</v>
      </c>
      <c r="C461" s="5" t="s">
        <v>31</v>
      </c>
      <c r="D461" s="31">
        <v>139901918</v>
      </c>
      <c r="E461" s="55">
        <v>69950959</v>
      </c>
      <c r="F461" s="55">
        <v>69950959</v>
      </c>
      <c r="G461" s="54">
        <v>0</v>
      </c>
      <c r="H461" s="54">
        <v>0</v>
      </c>
      <c r="I461" s="54">
        <f t="shared" si="12"/>
        <v>0</v>
      </c>
      <c r="J461" s="54">
        <f t="shared" si="13"/>
        <v>139901918</v>
      </c>
      <c r="K461" s="34">
        <v>609</v>
      </c>
      <c r="L461" s="11" t="s">
        <v>12</v>
      </c>
      <c r="M461" s="5" t="s">
        <v>730</v>
      </c>
      <c r="N461" s="5" t="s">
        <v>27</v>
      </c>
      <c r="O461" s="5" t="s">
        <v>46</v>
      </c>
      <c r="P461" s="17" t="s">
        <v>76</v>
      </c>
      <c r="Q461" s="17" t="s">
        <v>135</v>
      </c>
      <c r="R461" s="47" t="s">
        <v>136</v>
      </c>
      <c r="S461" s="40" t="s">
        <v>1129</v>
      </c>
      <c r="T461" s="61">
        <v>41554</v>
      </c>
    </row>
    <row r="462" spans="1:20" ht="71.25" x14ac:dyDescent="0.25">
      <c r="A462" s="3">
        <v>2013520000519</v>
      </c>
      <c r="B462" s="4" t="s">
        <v>731</v>
      </c>
      <c r="C462" s="5" t="s">
        <v>61</v>
      </c>
      <c r="D462" s="31">
        <v>135000000</v>
      </c>
      <c r="E462" s="31">
        <v>70000000</v>
      </c>
      <c r="F462" s="31">
        <v>65000000</v>
      </c>
      <c r="G462" s="54">
        <v>0</v>
      </c>
      <c r="H462" s="54">
        <v>0</v>
      </c>
      <c r="I462" s="54">
        <f t="shared" si="12"/>
        <v>0</v>
      </c>
      <c r="J462" s="54">
        <f t="shared" si="13"/>
        <v>135000000</v>
      </c>
      <c r="K462" s="35">
        <v>6300</v>
      </c>
      <c r="L462" s="11" t="s">
        <v>22</v>
      </c>
      <c r="M462" s="5" t="s">
        <v>732</v>
      </c>
      <c r="N462" s="5" t="s">
        <v>23</v>
      </c>
      <c r="O462" s="5" t="s">
        <v>732</v>
      </c>
      <c r="P462" s="17" t="s">
        <v>76</v>
      </c>
      <c r="Q462" s="17" t="s">
        <v>135</v>
      </c>
      <c r="R462" s="47" t="s">
        <v>136</v>
      </c>
      <c r="S462" s="40" t="s">
        <v>1129</v>
      </c>
      <c r="T462" s="61">
        <v>41570</v>
      </c>
    </row>
    <row r="463" spans="1:20" ht="71.25" x14ac:dyDescent="0.25">
      <c r="A463" s="3">
        <v>2013520000520</v>
      </c>
      <c r="B463" s="4" t="s">
        <v>733</v>
      </c>
      <c r="C463" s="5" t="s">
        <v>53</v>
      </c>
      <c r="D463" s="31">
        <v>130000000</v>
      </c>
      <c r="E463" s="31">
        <v>32000000</v>
      </c>
      <c r="F463" s="31">
        <f>33000000+65000000</f>
        <v>98000000</v>
      </c>
      <c r="G463" s="54">
        <v>0</v>
      </c>
      <c r="H463" s="54">
        <v>0</v>
      </c>
      <c r="I463" s="54">
        <f t="shared" si="12"/>
        <v>0</v>
      </c>
      <c r="J463" s="54">
        <f t="shared" si="13"/>
        <v>130000000</v>
      </c>
      <c r="K463" s="35">
        <v>10779</v>
      </c>
      <c r="L463" s="11" t="s">
        <v>22</v>
      </c>
      <c r="M463" s="5" t="s">
        <v>734</v>
      </c>
      <c r="N463" s="5" t="s">
        <v>23</v>
      </c>
      <c r="O463" s="5" t="s">
        <v>734</v>
      </c>
      <c r="P463" s="17" t="s">
        <v>76</v>
      </c>
      <c r="Q463" s="17" t="s">
        <v>135</v>
      </c>
      <c r="R463" s="47" t="s">
        <v>136</v>
      </c>
      <c r="S463" s="40" t="s">
        <v>1129</v>
      </c>
      <c r="T463" s="61">
        <v>41584</v>
      </c>
    </row>
    <row r="464" spans="1:20" ht="71.25" x14ac:dyDescent="0.25">
      <c r="A464" s="3">
        <v>2013520000521</v>
      </c>
      <c r="B464" s="4" t="s">
        <v>735</v>
      </c>
      <c r="C464" s="5" t="s">
        <v>47</v>
      </c>
      <c r="D464" s="31">
        <v>45000000</v>
      </c>
      <c r="E464" s="31">
        <v>40000000</v>
      </c>
      <c r="F464" s="64">
        <v>5000000</v>
      </c>
      <c r="G464" s="54">
        <v>0</v>
      </c>
      <c r="H464" s="54">
        <v>0</v>
      </c>
      <c r="I464" s="54">
        <f t="shared" si="12"/>
        <v>0</v>
      </c>
      <c r="J464" s="54">
        <f t="shared" si="13"/>
        <v>45000000</v>
      </c>
      <c r="K464" s="34">
        <v>300</v>
      </c>
      <c r="L464" s="11" t="s">
        <v>12</v>
      </c>
      <c r="M464" s="5" t="s">
        <v>485</v>
      </c>
      <c r="N464" s="5" t="s">
        <v>27</v>
      </c>
      <c r="O464" s="5" t="s">
        <v>485</v>
      </c>
      <c r="P464" s="17" t="s">
        <v>76</v>
      </c>
      <c r="Q464" s="17" t="s">
        <v>135</v>
      </c>
      <c r="R464" s="47" t="s">
        <v>136</v>
      </c>
      <c r="S464" s="40" t="s">
        <v>1129</v>
      </c>
      <c r="T464" s="61">
        <v>41555</v>
      </c>
    </row>
    <row r="465" spans="1:283" ht="71.25" x14ac:dyDescent="0.25">
      <c r="A465" s="3">
        <v>2013520000522</v>
      </c>
      <c r="B465" s="4" t="s">
        <v>736</v>
      </c>
      <c r="C465" s="5" t="s">
        <v>35</v>
      </c>
      <c r="D465" s="31">
        <v>58360000</v>
      </c>
      <c r="E465" s="31">
        <v>58360000</v>
      </c>
      <c r="F465" s="64"/>
      <c r="G465" s="54">
        <v>0</v>
      </c>
      <c r="H465" s="54">
        <v>0</v>
      </c>
      <c r="I465" s="54">
        <f t="shared" si="12"/>
        <v>0</v>
      </c>
      <c r="J465" s="54">
        <f t="shared" si="13"/>
        <v>58360000</v>
      </c>
      <c r="K465" s="35">
        <v>10000</v>
      </c>
      <c r="L465" s="11" t="s">
        <v>12</v>
      </c>
      <c r="M465" s="5" t="s">
        <v>737</v>
      </c>
      <c r="N465" s="5" t="s">
        <v>23</v>
      </c>
      <c r="O465" s="5" t="s">
        <v>737</v>
      </c>
      <c r="P465" s="17" t="s">
        <v>76</v>
      </c>
      <c r="Q465" s="17" t="s">
        <v>135</v>
      </c>
      <c r="R465" s="47" t="s">
        <v>136</v>
      </c>
      <c r="S465" s="40" t="s">
        <v>1129</v>
      </c>
      <c r="T465" s="61">
        <v>41555</v>
      </c>
    </row>
    <row r="466" spans="1:283" ht="42.75" x14ac:dyDescent="0.25">
      <c r="A466" s="3">
        <v>2013520000523</v>
      </c>
      <c r="B466" s="4" t="s">
        <v>738</v>
      </c>
      <c r="C466" s="5" t="s">
        <v>43</v>
      </c>
      <c r="D466" s="31">
        <v>91215957</v>
      </c>
      <c r="E466" s="31">
        <v>60000000</v>
      </c>
      <c r="F466" s="64">
        <v>31215957</v>
      </c>
      <c r="G466" s="54">
        <v>0</v>
      </c>
      <c r="H466" s="54">
        <v>0</v>
      </c>
      <c r="I466" s="54">
        <f t="shared" si="12"/>
        <v>0</v>
      </c>
      <c r="J466" s="54">
        <f t="shared" si="13"/>
        <v>91215957</v>
      </c>
      <c r="K466" s="35">
        <v>24886</v>
      </c>
      <c r="L466" s="11" t="s">
        <v>12</v>
      </c>
      <c r="M466" s="5" t="s">
        <v>286</v>
      </c>
      <c r="N466" s="5" t="s">
        <v>34</v>
      </c>
      <c r="O466" s="5" t="s">
        <v>286</v>
      </c>
      <c r="P466" s="17" t="s">
        <v>145</v>
      </c>
      <c r="Q466" s="17" t="s">
        <v>278</v>
      </c>
      <c r="R466" s="47" t="s">
        <v>279</v>
      </c>
      <c r="S466" s="40" t="s">
        <v>1129</v>
      </c>
      <c r="T466" s="61">
        <v>41556</v>
      </c>
    </row>
    <row r="467" spans="1:283" ht="71.25" x14ac:dyDescent="0.25">
      <c r="A467" s="3">
        <v>2013520000524</v>
      </c>
      <c r="B467" s="4" t="s">
        <v>739</v>
      </c>
      <c r="C467" s="5" t="s">
        <v>133</v>
      </c>
      <c r="D467" s="31">
        <v>430000000</v>
      </c>
      <c r="E467" s="31">
        <v>99999999</v>
      </c>
      <c r="F467" s="64">
        <f>99999999+230000000</f>
        <v>329999999</v>
      </c>
      <c r="G467" s="54">
        <v>0</v>
      </c>
      <c r="H467" s="54">
        <v>0</v>
      </c>
      <c r="I467" s="54">
        <f t="shared" si="12"/>
        <v>0</v>
      </c>
      <c r="J467" s="54">
        <f t="shared" si="13"/>
        <v>430000000</v>
      </c>
      <c r="K467" s="35">
        <v>2500</v>
      </c>
      <c r="L467" s="11" t="s">
        <v>12</v>
      </c>
      <c r="M467" s="5" t="s">
        <v>740</v>
      </c>
      <c r="N467" s="5" t="s">
        <v>27</v>
      </c>
      <c r="O467" s="5" t="s">
        <v>539</v>
      </c>
      <c r="P467" s="17" t="s">
        <v>76</v>
      </c>
      <c r="Q467" s="17" t="s">
        <v>135</v>
      </c>
      <c r="R467" s="47" t="s">
        <v>136</v>
      </c>
      <c r="S467" s="40" t="s">
        <v>1129</v>
      </c>
      <c r="T467" s="61">
        <v>41556</v>
      </c>
    </row>
    <row r="468" spans="1:283" s="1" customFormat="1" ht="47.25" customHeight="1" x14ac:dyDescent="0.25">
      <c r="A468" s="148">
        <v>2013520000525</v>
      </c>
      <c r="B468" s="4" t="s">
        <v>1251</v>
      </c>
      <c r="C468" s="5"/>
      <c r="D468" s="31"/>
      <c r="E468" s="31"/>
      <c r="F468" s="64"/>
      <c r="G468" s="54"/>
      <c r="H468" s="54"/>
      <c r="I468" s="54"/>
      <c r="J468" s="54"/>
      <c r="K468" s="35"/>
      <c r="L468" s="11"/>
      <c r="M468" s="5"/>
      <c r="N468" s="5"/>
      <c r="O468" s="5"/>
      <c r="P468" s="17"/>
      <c r="Q468" s="17"/>
      <c r="R468" s="47"/>
      <c r="S468" s="40" t="s">
        <v>1182</v>
      </c>
      <c r="T468" s="61"/>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c r="AS468" s="56"/>
      <c r="AT468" s="56"/>
      <c r="AU468" s="56"/>
      <c r="AV468" s="56"/>
      <c r="AW468" s="56"/>
      <c r="AX468" s="56"/>
      <c r="AY468" s="56"/>
      <c r="AZ468" s="56"/>
      <c r="BA468" s="56"/>
      <c r="BB468" s="56"/>
      <c r="BC468" s="56"/>
      <c r="BD468" s="56"/>
      <c r="BE468" s="56"/>
      <c r="BF468" s="56"/>
      <c r="BG468" s="56"/>
      <c r="BH468" s="56"/>
      <c r="BI468" s="56"/>
      <c r="BJ468" s="56"/>
      <c r="BK468" s="56"/>
      <c r="BL468" s="56"/>
      <c r="BM468" s="56"/>
      <c r="BN468" s="56"/>
      <c r="BO468" s="56"/>
      <c r="BP468" s="56"/>
      <c r="BQ468" s="56"/>
      <c r="BR468" s="56"/>
      <c r="BS468" s="56"/>
      <c r="BT468" s="56"/>
      <c r="BU468" s="56"/>
      <c r="BV468" s="56"/>
      <c r="BW468" s="56"/>
      <c r="BX468" s="56"/>
      <c r="BY468" s="56"/>
      <c r="BZ468" s="56"/>
      <c r="CA468" s="56"/>
      <c r="CB468" s="56"/>
      <c r="CC468" s="56"/>
      <c r="CD468" s="56"/>
      <c r="CE468" s="56"/>
      <c r="CF468" s="56"/>
      <c r="CG468" s="56"/>
      <c r="CH468" s="56"/>
      <c r="CI468" s="56"/>
      <c r="CJ468" s="56"/>
      <c r="CK468" s="56"/>
      <c r="CL468" s="56"/>
      <c r="CM468" s="56"/>
      <c r="CN468" s="56"/>
      <c r="CO468" s="56"/>
      <c r="CP468" s="56"/>
      <c r="CQ468" s="56"/>
      <c r="CR468" s="56"/>
      <c r="CS468" s="56"/>
      <c r="CT468" s="56"/>
      <c r="CU468" s="56"/>
      <c r="CV468" s="56"/>
      <c r="CW468" s="56"/>
      <c r="CX468" s="56"/>
      <c r="CY468" s="56"/>
      <c r="CZ468" s="56"/>
      <c r="DA468" s="56"/>
      <c r="DB468" s="56"/>
      <c r="DC468" s="56"/>
      <c r="DD468" s="56"/>
      <c r="DE468" s="56"/>
      <c r="DF468" s="56"/>
      <c r="DG468" s="56"/>
      <c r="DH468" s="56"/>
      <c r="DI468" s="56"/>
      <c r="DJ468" s="56"/>
      <c r="DK468" s="56"/>
      <c r="DL468" s="56"/>
      <c r="DM468" s="56"/>
      <c r="DN468" s="56"/>
      <c r="DO468" s="56"/>
      <c r="DP468" s="56"/>
      <c r="DQ468" s="56"/>
      <c r="DR468" s="56"/>
      <c r="DS468" s="56"/>
      <c r="DT468" s="56"/>
      <c r="DU468" s="56"/>
      <c r="DV468" s="56"/>
      <c r="DW468" s="56"/>
      <c r="DX468" s="56"/>
      <c r="DY468" s="56"/>
      <c r="DZ468" s="56"/>
      <c r="EA468" s="56"/>
      <c r="EB468" s="56"/>
      <c r="EC468" s="56"/>
      <c r="ED468" s="56"/>
      <c r="EE468" s="56"/>
      <c r="EF468" s="56"/>
      <c r="EG468" s="56"/>
      <c r="EH468" s="56"/>
      <c r="EI468" s="56"/>
      <c r="EJ468" s="56"/>
      <c r="EK468" s="56"/>
      <c r="EL468" s="56"/>
      <c r="EM468" s="56"/>
      <c r="EN468" s="56"/>
      <c r="EO468" s="56"/>
      <c r="EP468" s="56"/>
      <c r="EQ468" s="56"/>
      <c r="ER468" s="56"/>
      <c r="ES468" s="56"/>
      <c r="ET468" s="56"/>
      <c r="EU468" s="56"/>
      <c r="EV468" s="56"/>
      <c r="EW468" s="56"/>
      <c r="EX468" s="56"/>
      <c r="EY468" s="56"/>
      <c r="EZ468" s="56"/>
      <c r="FA468" s="56"/>
      <c r="FB468" s="56"/>
      <c r="FC468" s="56"/>
      <c r="FD468" s="56"/>
      <c r="FE468" s="56"/>
      <c r="FF468" s="56"/>
      <c r="FG468" s="56"/>
      <c r="FH468" s="56"/>
      <c r="FI468" s="56"/>
      <c r="FJ468" s="56"/>
      <c r="FK468" s="56"/>
      <c r="FL468" s="56"/>
      <c r="FM468" s="56"/>
      <c r="FN468" s="56"/>
      <c r="FO468" s="56"/>
      <c r="FP468" s="56"/>
      <c r="FQ468" s="56"/>
      <c r="FR468" s="56"/>
      <c r="FS468" s="56"/>
      <c r="FT468" s="56"/>
      <c r="FU468" s="56"/>
      <c r="FV468" s="56"/>
      <c r="FW468" s="56"/>
      <c r="FX468" s="56"/>
      <c r="FY468" s="56"/>
      <c r="FZ468" s="56"/>
      <c r="GA468" s="56"/>
      <c r="GB468" s="56"/>
      <c r="GC468" s="56"/>
      <c r="GD468" s="56"/>
      <c r="GE468" s="56"/>
      <c r="GF468" s="56"/>
      <c r="GG468" s="56"/>
      <c r="GH468" s="56"/>
      <c r="GI468" s="56"/>
      <c r="GJ468" s="56"/>
      <c r="GK468" s="56"/>
      <c r="GL468" s="56"/>
      <c r="GM468" s="56"/>
      <c r="GN468" s="56"/>
      <c r="GO468" s="56"/>
      <c r="GP468" s="56"/>
      <c r="GQ468" s="56"/>
      <c r="GR468" s="56"/>
      <c r="GS468" s="56"/>
      <c r="GT468" s="56"/>
      <c r="GU468" s="56"/>
      <c r="GV468" s="56"/>
      <c r="GW468" s="56"/>
      <c r="GX468" s="56"/>
      <c r="GY468" s="56"/>
      <c r="GZ468" s="56"/>
      <c r="HA468" s="56"/>
      <c r="HB468" s="56"/>
      <c r="HC468" s="56"/>
      <c r="HD468" s="56"/>
      <c r="HE468" s="56"/>
      <c r="HF468" s="56"/>
      <c r="HG468" s="56"/>
      <c r="HH468" s="56"/>
      <c r="HI468" s="56"/>
      <c r="HJ468" s="56"/>
      <c r="HK468" s="56"/>
      <c r="HL468" s="56"/>
      <c r="HM468" s="56"/>
      <c r="HN468" s="56"/>
      <c r="HO468" s="56"/>
      <c r="HP468" s="56"/>
      <c r="HQ468" s="56"/>
      <c r="HR468" s="56"/>
      <c r="HS468" s="56"/>
      <c r="HT468" s="56"/>
      <c r="HU468" s="56"/>
      <c r="HV468" s="56"/>
      <c r="HW468" s="56"/>
      <c r="HX468" s="56"/>
      <c r="HY468" s="56"/>
      <c r="HZ468" s="56"/>
      <c r="IA468" s="56"/>
      <c r="IB468" s="56"/>
      <c r="IC468" s="56"/>
      <c r="ID468" s="56"/>
      <c r="IE468" s="56"/>
      <c r="IF468" s="56"/>
      <c r="IG468" s="56"/>
      <c r="IH468" s="56"/>
      <c r="II468" s="56"/>
      <c r="IJ468" s="56"/>
      <c r="IK468" s="56"/>
      <c r="IL468" s="56"/>
      <c r="IM468" s="56"/>
      <c r="IN468" s="56"/>
      <c r="IO468" s="56"/>
      <c r="IP468" s="56"/>
      <c r="IQ468" s="56"/>
      <c r="IR468" s="56"/>
      <c r="IS468" s="56"/>
      <c r="IT468" s="56"/>
      <c r="IU468" s="56"/>
      <c r="IV468" s="56"/>
      <c r="IW468" s="56"/>
      <c r="IX468" s="56"/>
      <c r="IY468" s="56"/>
      <c r="IZ468" s="56"/>
      <c r="JA468" s="56"/>
      <c r="JB468" s="56"/>
      <c r="JC468" s="56"/>
      <c r="JD468" s="56"/>
      <c r="JE468" s="56"/>
      <c r="JF468" s="56"/>
      <c r="JG468" s="56"/>
      <c r="JH468" s="56"/>
      <c r="JI468" s="56"/>
      <c r="JJ468" s="56"/>
      <c r="JK468" s="56"/>
      <c r="JL468" s="56"/>
      <c r="JM468" s="56"/>
      <c r="JN468" s="56"/>
      <c r="JO468" s="56"/>
      <c r="JP468" s="56"/>
      <c r="JQ468" s="56"/>
      <c r="JR468" s="56"/>
      <c r="JS468" s="56"/>
      <c r="JT468" s="56"/>
      <c r="JU468" s="56"/>
      <c r="JV468" s="56"/>
      <c r="JW468" s="56"/>
    </row>
    <row r="469" spans="1:283" ht="71.25" x14ac:dyDescent="0.25">
      <c r="A469" s="127">
        <v>2013520000526</v>
      </c>
      <c r="B469" s="128" t="s">
        <v>741</v>
      </c>
      <c r="C469" s="12" t="s">
        <v>340</v>
      </c>
      <c r="D469" s="32">
        <v>250000000</v>
      </c>
      <c r="E469" s="41"/>
      <c r="F469" s="64">
        <f>112000000+138000000</f>
        <v>250000000</v>
      </c>
      <c r="G469" s="54">
        <v>0</v>
      </c>
      <c r="H469" s="54">
        <v>0</v>
      </c>
      <c r="I469" s="54">
        <f t="shared" si="12"/>
        <v>0</v>
      </c>
      <c r="J469" s="54">
        <f t="shared" si="13"/>
        <v>250000000</v>
      </c>
      <c r="K469" s="37">
        <v>4131</v>
      </c>
      <c r="L469" s="15" t="s">
        <v>22</v>
      </c>
      <c r="M469" s="12" t="s">
        <v>742</v>
      </c>
      <c r="N469" s="12" t="s">
        <v>23</v>
      </c>
      <c r="O469" s="12" t="s">
        <v>341</v>
      </c>
      <c r="P469" s="18" t="s">
        <v>76</v>
      </c>
      <c r="Q469" s="18" t="s">
        <v>135</v>
      </c>
      <c r="R469" s="48" t="s">
        <v>136</v>
      </c>
      <c r="S469" s="71" t="s">
        <v>1129</v>
      </c>
      <c r="T469" s="71">
        <v>41611</v>
      </c>
    </row>
    <row r="470" spans="1:283" ht="71.25" x14ac:dyDescent="0.25">
      <c r="A470" s="127">
        <v>2013520000526</v>
      </c>
      <c r="B470" s="129" t="s">
        <v>743</v>
      </c>
      <c r="C470" s="5" t="s">
        <v>16</v>
      </c>
      <c r="D470" s="32">
        <f>112000000+138000000</f>
        <v>250000000</v>
      </c>
      <c r="E470" s="32"/>
      <c r="F470" s="64">
        <f>112000000+138000000</f>
        <v>250000000</v>
      </c>
      <c r="G470" s="54">
        <v>0</v>
      </c>
      <c r="H470" s="54">
        <v>0</v>
      </c>
      <c r="I470" s="54">
        <f t="shared" si="12"/>
        <v>0</v>
      </c>
      <c r="J470" s="54">
        <f t="shared" si="13"/>
        <v>250000000</v>
      </c>
      <c r="K470" s="35">
        <v>1320</v>
      </c>
      <c r="L470" s="11" t="s">
        <v>22</v>
      </c>
      <c r="M470" s="5" t="s">
        <v>744</v>
      </c>
      <c r="N470" s="5" t="s">
        <v>23</v>
      </c>
      <c r="O470" s="5" t="s">
        <v>744</v>
      </c>
      <c r="P470" s="17" t="s">
        <v>76</v>
      </c>
      <c r="Q470" s="17" t="s">
        <v>135</v>
      </c>
      <c r="R470" s="47" t="s">
        <v>136</v>
      </c>
      <c r="S470" s="72" t="s">
        <v>1129</v>
      </c>
      <c r="T470" s="71">
        <v>41611</v>
      </c>
    </row>
    <row r="471" spans="1:283" s="1" customFormat="1" ht="51.75" customHeight="1" x14ac:dyDescent="0.25">
      <c r="A471" s="161">
        <v>2013520000527</v>
      </c>
      <c r="B471" s="4" t="s">
        <v>1252</v>
      </c>
      <c r="C471" s="5"/>
      <c r="D471" s="32"/>
      <c r="E471" s="145"/>
      <c r="F471" s="145"/>
      <c r="G471" s="54"/>
      <c r="H471" s="54"/>
      <c r="I471" s="54"/>
      <c r="J471" s="54"/>
      <c r="K471" s="35"/>
      <c r="L471" s="11"/>
      <c r="M471" s="5"/>
      <c r="N471" s="5"/>
      <c r="O471" s="5"/>
      <c r="P471" s="17"/>
      <c r="Q471" s="17"/>
      <c r="R471" s="47"/>
      <c r="S471" s="72" t="s">
        <v>1130</v>
      </c>
      <c r="T471" s="71"/>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c r="AS471" s="56"/>
      <c r="AT471" s="56"/>
      <c r="AU471" s="56"/>
      <c r="AV471" s="56"/>
      <c r="AW471" s="56"/>
      <c r="AX471" s="56"/>
      <c r="AY471" s="56"/>
      <c r="AZ471" s="56"/>
      <c r="BA471" s="56"/>
      <c r="BB471" s="56"/>
      <c r="BC471" s="56"/>
      <c r="BD471" s="56"/>
      <c r="BE471" s="56"/>
      <c r="BF471" s="56"/>
      <c r="BG471" s="56"/>
      <c r="BH471" s="56"/>
      <c r="BI471" s="56"/>
      <c r="BJ471" s="56"/>
      <c r="BK471" s="56"/>
      <c r="BL471" s="56"/>
      <c r="BM471" s="56"/>
      <c r="BN471" s="56"/>
      <c r="BO471" s="56"/>
      <c r="BP471" s="56"/>
      <c r="BQ471" s="56"/>
      <c r="BR471" s="56"/>
      <c r="BS471" s="56"/>
      <c r="BT471" s="56"/>
      <c r="BU471" s="56"/>
      <c r="BV471" s="56"/>
      <c r="BW471" s="56"/>
      <c r="BX471" s="56"/>
      <c r="BY471" s="56"/>
      <c r="BZ471" s="56"/>
      <c r="CA471" s="56"/>
      <c r="CB471" s="56"/>
      <c r="CC471" s="56"/>
      <c r="CD471" s="56"/>
      <c r="CE471" s="56"/>
      <c r="CF471" s="56"/>
      <c r="CG471" s="56"/>
      <c r="CH471" s="56"/>
      <c r="CI471" s="56"/>
      <c r="CJ471" s="56"/>
      <c r="CK471" s="56"/>
      <c r="CL471" s="56"/>
      <c r="CM471" s="56"/>
      <c r="CN471" s="56"/>
      <c r="CO471" s="56"/>
      <c r="CP471" s="56"/>
      <c r="CQ471" s="56"/>
      <c r="CR471" s="56"/>
      <c r="CS471" s="56"/>
      <c r="CT471" s="56"/>
      <c r="CU471" s="56"/>
      <c r="CV471" s="56"/>
      <c r="CW471" s="56"/>
      <c r="CX471" s="56"/>
      <c r="CY471" s="56"/>
      <c r="CZ471" s="56"/>
      <c r="DA471" s="56"/>
      <c r="DB471" s="56"/>
      <c r="DC471" s="56"/>
      <c r="DD471" s="56"/>
      <c r="DE471" s="56"/>
      <c r="DF471" s="56"/>
      <c r="DG471" s="56"/>
      <c r="DH471" s="56"/>
      <c r="DI471" s="56"/>
      <c r="DJ471" s="56"/>
      <c r="DK471" s="56"/>
      <c r="DL471" s="56"/>
      <c r="DM471" s="56"/>
      <c r="DN471" s="56"/>
      <c r="DO471" s="56"/>
      <c r="DP471" s="56"/>
      <c r="DQ471" s="56"/>
      <c r="DR471" s="56"/>
      <c r="DS471" s="56"/>
      <c r="DT471" s="56"/>
      <c r="DU471" s="56"/>
      <c r="DV471" s="56"/>
      <c r="DW471" s="56"/>
      <c r="DX471" s="56"/>
      <c r="DY471" s="56"/>
      <c r="DZ471" s="56"/>
      <c r="EA471" s="56"/>
      <c r="EB471" s="56"/>
      <c r="EC471" s="56"/>
      <c r="ED471" s="56"/>
      <c r="EE471" s="56"/>
      <c r="EF471" s="56"/>
      <c r="EG471" s="56"/>
      <c r="EH471" s="56"/>
      <c r="EI471" s="56"/>
      <c r="EJ471" s="56"/>
      <c r="EK471" s="56"/>
      <c r="EL471" s="56"/>
      <c r="EM471" s="56"/>
      <c r="EN471" s="56"/>
      <c r="EO471" s="56"/>
      <c r="EP471" s="56"/>
      <c r="EQ471" s="56"/>
      <c r="ER471" s="56"/>
      <c r="ES471" s="56"/>
      <c r="ET471" s="56"/>
      <c r="EU471" s="56"/>
      <c r="EV471" s="56"/>
      <c r="EW471" s="56"/>
      <c r="EX471" s="56"/>
      <c r="EY471" s="56"/>
      <c r="EZ471" s="56"/>
      <c r="FA471" s="56"/>
      <c r="FB471" s="56"/>
      <c r="FC471" s="56"/>
      <c r="FD471" s="56"/>
      <c r="FE471" s="56"/>
      <c r="FF471" s="56"/>
      <c r="FG471" s="56"/>
      <c r="FH471" s="56"/>
      <c r="FI471" s="56"/>
      <c r="FJ471" s="56"/>
      <c r="FK471" s="56"/>
      <c r="FL471" s="56"/>
      <c r="FM471" s="56"/>
      <c r="FN471" s="56"/>
      <c r="FO471" s="56"/>
      <c r="FP471" s="56"/>
      <c r="FQ471" s="56"/>
      <c r="FR471" s="56"/>
      <c r="FS471" s="56"/>
      <c r="FT471" s="56"/>
      <c r="FU471" s="56"/>
      <c r="FV471" s="56"/>
      <c r="FW471" s="56"/>
      <c r="FX471" s="56"/>
      <c r="FY471" s="56"/>
      <c r="FZ471" s="56"/>
      <c r="GA471" s="56"/>
      <c r="GB471" s="56"/>
      <c r="GC471" s="56"/>
      <c r="GD471" s="56"/>
      <c r="GE471" s="56"/>
      <c r="GF471" s="56"/>
      <c r="GG471" s="56"/>
      <c r="GH471" s="56"/>
      <c r="GI471" s="56"/>
      <c r="GJ471" s="56"/>
      <c r="GK471" s="56"/>
      <c r="GL471" s="56"/>
      <c r="GM471" s="56"/>
      <c r="GN471" s="56"/>
      <c r="GO471" s="56"/>
      <c r="GP471" s="56"/>
      <c r="GQ471" s="56"/>
      <c r="GR471" s="56"/>
      <c r="GS471" s="56"/>
      <c r="GT471" s="56"/>
      <c r="GU471" s="56"/>
      <c r="GV471" s="56"/>
      <c r="GW471" s="56"/>
      <c r="GX471" s="56"/>
      <c r="GY471" s="56"/>
      <c r="GZ471" s="56"/>
      <c r="HA471" s="56"/>
      <c r="HB471" s="56"/>
      <c r="HC471" s="56"/>
      <c r="HD471" s="56"/>
      <c r="HE471" s="56"/>
      <c r="HF471" s="56"/>
      <c r="HG471" s="56"/>
      <c r="HH471" s="56"/>
      <c r="HI471" s="56"/>
      <c r="HJ471" s="56"/>
      <c r="HK471" s="56"/>
      <c r="HL471" s="56"/>
      <c r="HM471" s="56"/>
      <c r="HN471" s="56"/>
      <c r="HO471" s="56"/>
      <c r="HP471" s="56"/>
      <c r="HQ471" s="56"/>
      <c r="HR471" s="56"/>
      <c r="HS471" s="56"/>
      <c r="HT471" s="56"/>
      <c r="HU471" s="56"/>
      <c r="HV471" s="56"/>
      <c r="HW471" s="56"/>
      <c r="HX471" s="56"/>
      <c r="HY471" s="56"/>
      <c r="HZ471" s="56"/>
      <c r="IA471" s="56"/>
      <c r="IB471" s="56"/>
      <c r="IC471" s="56"/>
      <c r="ID471" s="56"/>
      <c r="IE471" s="56"/>
      <c r="IF471" s="56"/>
      <c r="IG471" s="56"/>
      <c r="IH471" s="56"/>
      <c r="II471" s="56"/>
      <c r="IJ471" s="56"/>
      <c r="IK471" s="56"/>
      <c r="IL471" s="56"/>
      <c r="IM471" s="56"/>
      <c r="IN471" s="56"/>
      <c r="IO471" s="56"/>
      <c r="IP471" s="56"/>
      <c r="IQ471" s="56"/>
      <c r="IR471" s="56"/>
      <c r="IS471" s="56"/>
      <c r="IT471" s="56"/>
      <c r="IU471" s="56"/>
      <c r="IV471" s="56"/>
      <c r="IW471" s="56"/>
      <c r="IX471" s="56"/>
      <c r="IY471" s="56"/>
      <c r="IZ471" s="56"/>
      <c r="JA471" s="56"/>
      <c r="JB471" s="56"/>
      <c r="JC471" s="56"/>
      <c r="JD471" s="56"/>
      <c r="JE471" s="56"/>
      <c r="JF471" s="56"/>
      <c r="JG471" s="56"/>
      <c r="JH471" s="56"/>
      <c r="JI471" s="56"/>
      <c r="JJ471" s="56"/>
      <c r="JK471" s="56"/>
      <c r="JL471" s="56"/>
      <c r="JM471" s="56"/>
      <c r="JN471" s="56"/>
      <c r="JO471" s="56"/>
      <c r="JP471" s="56"/>
      <c r="JQ471" s="56"/>
      <c r="JR471" s="56"/>
      <c r="JS471" s="56"/>
      <c r="JT471" s="56"/>
      <c r="JU471" s="56"/>
      <c r="JV471" s="56"/>
      <c r="JW471" s="56"/>
    </row>
    <row r="472" spans="1:283" ht="71.25" x14ac:dyDescent="0.25">
      <c r="A472" s="3">
        <v>2013520000528</v>
      </c>
      <c r="B472" s="4" t="s">
        <v>745</v>
      </c>
      <c r="C472" s="5" t="s">
        <v>54</v>
      </c>
      <c r="D472" s="31">
        <v>133000000</v>
      </c>
      <c r="E472" s="55">
        <v>30000000</v>
      </c>
      <c r="F472" s="55">
        <v>33000000</v>
      </c>
      <c r="G472" s="54">
        <v>0</v>
      </c>
      <c r="H472" s="54">
        <v>0</v>
      </c>
      <c r="I472" s="54">
        <f t="shared" si="12"/>
        <v>0</v>
      </c>
      <c r="J472" s="54">
        <f t="shared" si="13"/>
        <v>133000000</v>
      </c>
      <c r="K472" s="34">
        <v>300</v>
      </c>
      <c r="L472" s="11" t="s">
        <v>22</v>
      </c>
      <c r="M472" s="5" t="s">
        <v>746</v>
      </c>
      <c r="N472" s="5" t="s">
        <v>23</v>
      </c>
      <c r="O472" s="5" t="s">
        <v>746</v>
      </c>
      <c r="P472" s="17" t="s">
        <v>76</v>
      </c>
      <c r="Q472" s="17" t="s">
        <v>135</v>
      </c>
      <c r="R472" s="47" t="s">
        <v>136</v>
      </c>
      <c r="S472" s="40" t="s">
        <v>1129</v>
      </c>
      <c r="T472" s="61">
        <v>41577</v>
      </c>
    </row>
    <row r="473" spans="1:283" ht="71.25" x14ac:dyDescent="0.25">
      <c r="A473" s="3">
        <v>2013520000529</v>
      </c>
      <c r="B473" s="4" t="s">
        <v>747</v>
      </c>
      <c r="C473" s="5" t="s">
        <v>203</v>
      </c>
      <c r="D473" s="31">
        <v>120000000</v>
      </c>
      <c r="E473" s="55">
        <v>30000000</v>
      </c>
      <c r="F473" s="55">
        <f>20000000+70000000</f>
        <v>90000000</v>
      </c>
      <c r="G473" s="54">
        <v>0</v>
      </c>
      <c r="H473" s="54">
        <v>0</v>
      </c>
      <c r="I473" s="54">
        <f t="shared" si="12"/>
        <v>0</v>
      </c>
      <c r="J473" s="54">
        <f t="shared" si="13"/>
        <v>120000000</v>
      </c>
      <c r="K473" s="35">
        <v>8342</v>
      </c>
      <c r="L473" s="11" t="s">
        <v>22</v>
      </c>
      <c r="M473" s="5" t="s">
        <v>748</v>
      </c>
      <c r="N473" s="5" t="s">
        <v>23</v>
      </c>
      <c r="O473" s="5" t="s">
        <v>748</v>
      </c>
      <c r="P473" s="17" t="s">
        <v>76</v>
      </c>
      <c r="Q473" s="17" t="s">
        <v>135</v>
      </c>
      <c r="R473" s="47" t="s">
        <v>136</v>
      </c>
      <c r="S473" s="40" t="s">
        <v>1129</v>
      </c>
      <c r="T473" s="61">
        <v>41585</v>
      </c>
    </row>
    <row r="474" spans="1:283" ht="57" x14ac:dyDescent="0.25">
      <c r="A474" s="3">
        <v>2013520000530</v>
      </c>
      <c r="B474" s="4" t="s">
        <v>749</v>
      </c>
      <c r="C474" s="5" t="s">
        <v>16</v>
      </c>
      <c r="D474" s="31">
        <v>59000000</v>
      </c>
      <c r="E474" s="31">
        <v>59000000</v>
      </c>
      <c r="F474" s="31">
        <v>59000000</v>
      </c>
      <c r="G474" s="54">
        <v>0</v>
      </c>
      <c r="H474" s="54">
        <v>0</v>
      </c>
      <c r="I474" s="54">
        <f t="shared" si="12"/>
        <v>0</v>
      </c>
      <c r="J474" s="54">
        <f t="shared" si="13"/>
        <v>59000000</v>
      </c>
      <c r="K474" s="34">
        <v>300</v>
      </c>
      <c r="L474" s="11" t="s">
        <v>45</v>
      </c>
      <c r="M474" s="5" t="s">
        <v>13</v>
      </c>
      <c r="N474" s="5" t="s">
        <v>29</v>
      </c>
      <c r="O474" s="5" t="s">
        <v>13</v>
      </c>
      <c r="P474" s="17" t="s">
        <v>194</v>
      </c>
      <c r="Q474" s="17" t="s">
        <v>17</v>
      </c>
      <c r="R474" s="47" t="s">
        <v>257</v>
      </c>
      <c r="S474" s="40" t="s">
        <v>1129</v>
      </c>
      <c r="T474" s="61">
        <v>41562</v>
      </c>
    </row>
    <row r="475" spans="1:283" ht="71.25" x14ac:dyDescent="0.25">
      <c r="A475" s="3">
        <v>2013520000531</v>
      </c>
      <c r="B475" s="4" t="s">
        <v>750</v>
      </c>
      <c r="C475" s="5" t="s">
        <v>72</v>
      </c>
      <c r="D475" s="31">
        <v>138691121</v>
      </c>
      <c r="E475" s="31">
        <v>138691121</v>
      </c>
      <c r="F475" s="40"/>
      <c r="G475" s="54">
        <v>0</v>
      </c>
      <c r="H475" s="54">
        <v>0</v>
      </c>
      <c r="I475" s="54">
        <f t="shared" si="12"/>
        <v>0</v>
      </c>
      <c r="J475" s="54">
        <f t="shared" si="13"/>
        <v>138691121</v>
      </c>
      <c r="K475" s="35">
        <v>1024</v>
      </c>
      <c r="L475" s="11" t="s">
        <v>12</v>
      </c>
      <c r="M475" s="5" t="s">
        <v>13</v>
      </c>
      <c r="N475" s="5" t="s">
        <v>27</v>
      </c>
      <c r="O475" s="5" t="s">
        <v>751</v>
      </c>
      <c r="P475" s="17" t="s">
        <v>76</v>
      </c>
      <c r="Q475" s="17" t="s">
        <v>135</v>
      </c>
      <c r="R475" s="47" t="s">
        <v>136</v>
      </c>
      <c r="S475" s="40" t="s">
        <v>1129</v>
      </c>
      <c r="T475" s="61">
        <v>41563</v>
      </c>
    </row>
    <row r="476" spans="1:283" ht="57" x14ac:dyDescent="0.25">
      <c r="A476" s="3">
        <v>2013520000532</v>
      </c>
      <c r="B476" s="4" t="s">
        <v>752</v>
      </c>
      <c r="C476" s="5" t="s">
        <v>61</v>
      </c>
      <c r="D476" s="31">
        <v>15295183</v>
      </c>
      <c r="E476" s="31">
        <v>15295183</v>
      </c>
      <c r="F476" s="40"/>
      <c r="G476" s="54">
        <v>0</v>
      </c>
      <c r="H476" s="54">
        <v>0</v>
      </c>
      <c r="I476" s="54">
        <f t="shared" si="12"/>
        <v>0</v>
      </c>
      <c r="J476" s="54">
        <f t="shared" si="13"/>
        <v>15295183</v>
      </c>
      <c r="K476" s="34">
        <v>280</v>
      </c>
      <c r="L476" s="11" t="s">
        <v>12</v>
      </c>
      <c r="M476" s="5" t="s">
        <v>508</v>
      </c>
      <c r="N476" s="5" t="s">
        <v>27</v>
      </c>
      <c r="O476" s="5" t="s">
        <v>508</v>
      </c>
      <c r="P476" s="17" t="s">
        <v>76</v>
      </c>
      <c r="Q476" s="17" t="s">
        <v>77</v>
      </c>
      <c r="R476" s="47" t="s">
        <v>78</v>
      </c>
      <c r="S476" s="40" t="s">
        <v>1129</v>
      </c>
      <c r="T476" s="61">
        <v>41563</v>
      </c>
    </row>
    <row r="477" spans="1:283" ht="71.25" x14ac:dyDescent="0.25">
      <c r="A477" s="3">
        <v>2013520000533</v>
      </c>
      <c r="B477" s="4" t="s">
        <v>753</v>
      </c>
      <c r="C477" s="5" t="s">
        <v>16</v>
      </c>
      <c r="D477" s="31">
        <v>261524320</v>
      </c>
      <c r="E477" s="31">
        <v>261524320</v>
      </c>
      <c r="F477" s="62"/>
      <c r="G477" s="54">
        <v>0</v>
      </c>
      <c r="H477" s="54">
        <v>0</v>
      </c>
      <c r="I477" s="54">
        <f t="shared" si="12"/>
        <v>0</v>
      </c>
      <c r="J477" s="54">
        <f t="shared" si="13"/>
        <v>261524320</v>
      </c>
      <c r="K477" s="35">
        <v>2049</v>
      </c>
      <c r="L477" s="11" t="s">
        <v>22</v>
      </c>
      <c r="M477" s="5" t="s">
        <v>754</v>
      </c>
      <c r="N477" s="5" t="s">
        <v>23</v>
      </c>
      <c r="O477" s="5" t="s">
        <v>754</v>
      </c>
      <c r="P477" s="17" t="s">
        <v>76</v>
      </c>
      <c r="Q477" s="17" t="s">
        <v>135</v>
      </c>
      <c r="R477" s="47" t="s">
        <v>136</v>
      </c>
      <c r="S477" s="40" t="s">
        <v>1129</v>
      </c>
      <c r="T477" s="61">
        <v>41596</v>
      </c>
    </row>
    <row r="478" spans="1:283" ht="71.25" x14ac:dyDescent="0.25">
      <c r="A478" s="3">
        <v>2013520000534</v>
      </c>
      <c r="B478" s="4" t="s">
        <v>755</v>
      </c>
      <c r="C478" s="5" t="s">
        <v>20</v>
      </c>
      <c r="D478" s="31">
        <v>50000000</v>
      </c>
      <c r="E478" s="31">
        <v>45000000</v>
      </c>
      <c r="F478" s="62">
        <v>5000000</v>
      </c>
      <c r="G478" s="54">
        <v>0</v>
      </c>
      <c r="H478" s="54">
        <v>0</v>
      </c>
      <c r="I478" s="54">
        <f t="shared" si="12"/>
        <v>0</v>
      </c>
      <c r="J478" s="54">
        <f t="shared" si="13"/>
        <v>50000000</v>
      </c>
      <c r="K478" s="35">
        <v>18404</v>
      </c>
      <c r="L478" s="11" t="s">
        <v>22</v>
      </c>
      <c r="M478" s="5" t="s">
        <v>756</v>
      </c>
      <c r="N478" s="5" t="s">
        <v>23</v>
      </c>
      <c r="O478" s="5" t="s">
        <v>756</v>
      </c>
      <c r="P478" s="17" t="s">
        <v>76</v>
      </c>
      <c r="Q478" s="17" t="s">
        <v>135</v>
      </c>
      <c r="R478" s="47" t="s">
        <v>136</v>
      </c>
      <c r="S478" s="40" t="s">
        <v>1129</v>
      </c>
      <c r="T478" s="61">
        <v>41585</v>
      </c>
    </row>
    <row r="479" spans="1:283" ht="71.25" x14ac:dyDescent="0.25">
      <c r="A479" s="3">
        <v>2013520000535</v>
      </c>
      <c r="B479" s="4" t="s">
        <v>757</v>
      </c>
      <c r="C479" s="5" t="s">
        <v>149</v>
      </c>
      <c r="D479" s="31">
        <v>68369740</v>
      </c>
      <c r="E479" s="31">
        <v>68369740</v>
      </c>
      <c r="F479" s="62"/>
      <c r="G479" s="54">
        <v>0</v>
      </c>
      <c r="H479" s="54">
        <v>0</v>
      </c>
      <c r="I479" s="54">
        <f t="shared" si="12"/>
        <v>0</v>
      </c>
      <c r="J479" s="54">
        <f t="shared" si="13"/>
        <v>68369740</v>
      </c>
      <c r="K479" s="35">
        <v>2428</v>
      </c>
      <c r="L479" s="11" t="s">
        <v>12</v>
      </c>
      <c r="M479" s="5" t="s">
        <v>13</v>
      </c>
      <c r="N479" s="5" t="s">
        <v>62</v>
      </c>
      <c r="O479" s="5" t="s">
        <v>166</v>
      </c>
      <c r="P479" s="17" t="s">
        <v>167</v>
      </c>
      <c r="Q479" s="17" t="s">
        <v>168</v>
      </c>
      <c r="R479" s="47" t="s">
        <v>169</v>
      </c>
      <c r="S479" s="40" t="s">
        <v>1129</v>
      </c>
      <c r="T479" s="61">
        <v>41568</v>
      </c>
    </row>
    <row r="480" spans="1:283" ht="71.25" x14ac:dyDescent="0.25">
      <c r="A480" s="3">
        <v>2013520000536</v>
      </c>
      <c r="B480" s="4" t="s">
        <v>758</v>
      </c>
      <c r="C480" s="5" t="s">
        <v>366</v>
      </c>
      <c r="D480" s="31">
        <v>56418000</v>
      </c>
      <c r="E480" s="31">
        <v>50000000</v>
      </c>
      <c r="F480" s="62">
        <v>6418000</v>
      </c>
      <c r="G480" s="54">
        <v>0</v>
      </c>
      <c r="H480" s="54">
        <v>0</v>
      </c>
      <c r="I480" s="54">
        <f t="shared" si="12"/>
        <v>0</v>
      </c>
      <c r="J480" s="54">
        <f t="shared" si="13"/>
        <v>56418000</v>
      </c>
      <c r="K480" s="35">
        <v>6045</v>
      </c>
      <c r="L480" s="11" t="s">
        <v>22</v>
      </c>
      <c r="M480" s="5" t="s">
        <v>759</v>
      </c>
      <c r="N480" s="5" t="s">
        <v>23</v>
      </c>
      <c r="O480" s="5" t="s">
        <v>759</v>
      </c>
      <c r="P480" s="17" t="s">
        <v>76</v>
      </c>
      <c r="Q480" s="17" t="s">
        <v>135</v>
      </c>
      <c r="R480" s="47" t="s">
        <v>136</v>
      </c>
      <c r="S480" s="40" t="s">
        <v>1129</v>
      </c>
      <c r="T480" s="61">
        <v>41585</v>
      </c>
    </row>
    <row r="481" spans="1:283" ht="57" x14ac:dyDescent="0.25">
      <c r="A481" s="3">
        <v>2013520000537</v>
      </c>
      <c r="B481" s="4" t="s">
        <v>760</v>
      </c>
      <c r="C481" s="5" t="s">
        <v>125</v>
      </c>
      <c r="D481" s="31">
        <v>160631189</v>
      </c>
      <c r="E481" s="31">
        <v>145000000</v>
      </c>
      <c r="F481" s="62">
        <v>15631189</v>
      </c>
      <c r="G481" s="54">
        <v>0</v>
      </c>
      <c r="H481" s="54">
        <v>0</v>
      </c>
      <c r="I481" s="54">
        <f t="shared" si="12"/>
        <v>0</v>
      </c>
      <c r="J481" s="54">
        <f t="shared" si="13"/>
        <v>160631189</v>
      </c>
      <c r="K481" s="34">
        <v>377</v>
      </c>
      <c r="L481" s="11" t="s">
        <v>12</v>
      </c>
      <c r="M481" s="5" t="s">
        <v>126</v>
      </c>
      <c r="N481" s="5" t="s">
        <v>62</v>
      </c>
      <c r="O481" s="5" t="s">
        <v>126</v>
      </c>
      <c r="P481" s="17" t="s">
        <v>167</v>
      </c>
      <c r="Q481" s="17" t="s">
        <v>168</v>
      </c>
      <c r="R481" s="47" t="s">
        <v>169</v>
      </c>
      <c r="S481" s="40" t="s">
        <v>1129</v>
      </c>
      <c r="T481" s="61">
        <v>41575</v>
      </c>
    </row>
    <row r="482" spans="1:283" ht="57" x14ac:dyDescent="0.25">
      <c r="A482" s="3">
        <v>2013520000538</v>
      </c>
      <c r="B482" s="4" t="s">
        <v>761</v>
      </c>
      <c r="C482" s="5" t="s">
        <v>125</v>
      </c>
      <c r="D482" s="31">
        <v>52999998</v>
      </c>
      <c r="E482" s="31">
        <v>47999998</v>
      </c>
      <c r="F482" s="62">
        <v>5000000</v>
      </c>
      <c r="G482" s="54">
        <v>0</v>
      </c>
      <c r="H482" s="54">
        <v>0</v>
      </c>
      <c r="I482" s="54">
        <f t="shared" si="12"/>
        <v>0</v>
      </c>
      <c r="J482" s="54">
        <f t="shared" si="13"/>
        <v>52999998</v>
      </c>
      <c r="K482" s="34">
        <v>222</v>
      </c>
      <c r="L482" s="11" t="s">
        <v>12</v>
      </c>
      <c r="M482" s="5" t="s">
        <v>126</v>
      </c>
      <c r="N482" s="5" t="s">
        <v>27</v>
      </c>
      <c r="O482" s="5" t="s">
        <v>126</v>
      </c>
      <c r="P482" s="17" t="s">
        <v>76</v>
      </c>
      <c r="Q482" s="17" t="s">
        <v>77</v>
      </c>
      <c r="R482" s="47" t="s">
        <v>164</v>
      </c>
      <c r="S482" s="40" t="s">
        <v>1129</v>
      </c>
      <c r="T482" s="61">
        <v>41569</v>
      </c>
    </row>
    <row r="483" spans="1:283" ht="71.25" x14ac:dyDescent="0.25">
      <c r="A483" s="3">
        <v>2013520000539</v>
      </c>
      <c r="B483" s="4" t="s">
        <v>762</v>
      </c>
      <c r="C483" s="5" t="s">
        <v>212</v>
      </c>
      <c r="D483" s="31">
        <v>247177775</v>
      </c>
      <c r="E483" s="31">
        <v>227177775</v>
      </c>
      <c r="F483" s="62">
        <f>10000000+10000000</f>
        <v>20000000</v>
      </c>
      <c r="G483" s="54">
        <v>0</v>
      </c>
      <c r="H483" s="54">
        <v>0</v>
      </c>
      <c r="I483" s="54">
        <f t="shared" si="12"/>
        <v>0</v>
      </c>
      <c r="J483" s="54">
        <f t="shared" si="13"/>
        <v>247177775</v>
      </c>
      <c r="K483" s="35">
        <v>16204</v>
      </c>
      <c r="L483" s="11" t="s">
        <v>22</v>
      </c>
      <c r="M483" s="5" t="s">
        <v>763</v>
      </c>
      <c r="N483" s="5" t="s">
        <v>23</v>
      </c>
      <c r="O483" s="5" t="s">
        <v>763</v>
      </c>
      <c r="P483" s="17" t="s">
        <v>76</v>
      </c>
      <c r="Q483" s="17" t="s">
        <v>135</v>
      </c>
      <c r="R483" s="47" t="s">
        <v>136</v>
      </c>
      <c r="S483" s="40" t="s">
        <v>1129</v>
      </c>
      <c r="T483" s="61">
        <v>41584</v>
      </c>
    </row>
    <row r="484" spans="1:283" s="1" customFormat="1" ht="39.75" customHeight="1" x14ac:dyDescent="0.25">
      <c r="A484" s="148">
        <v>2013520000540</v>
      </c>
      <c r="B484" s="4" t="s">
        <v>1253</v>
      </c>
      <c r="C484" s="5"/>
      <c r="D484" s="31"/>
      <c r="E484" s="31"/>
      <c r="F484" s="62"/>
      <c r="G484" s="54"/>
      <c r="H484" s="54"/>
      <c r="I484" s="54"/>
      <c r="J484" s="54"/>
      <c r="K484" s="35"/>
      <c r="L484" s="11"/>
      <c r="M484" s="5"/>
      <c r="N484" s="5"/>
      <c r="O484" s="5"/>
      <c r="P484" s="17"/>
      <c r="Q484" s="17"/>
      <c r="R484" s="47"/>
      <c r="S484" s="40" t="s">
        <v>1182</v>
      </c>
      <c r="T484" s="61"/>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c r="AS484" s="56"/>
      <c r="AT484" s="56"/>
      <c r="AU484" s="56"/>
      <c r="AV484" s="56"/>
      <c r="AW484" s="56"/>
      <c r="AX484" s="56"/>
      <c r="AY484" s="56"/>
      <c r="AZ484" s="56"/>
      <c r="BA484" s="56"/>
      <c r="BB484" s="56"/>
      <c r="BC484" s="56"/>
      <c r="BD484" s="56"/>
      <c r="BE484" s="56"/>
      <c r="BF484" s="56"/>
      <c r="BG484" s="56"/>
      <c r="BH484" s="56"/>
      <c r="BI484" s="56"/>
      <c r="BJ484" s="56"/>
      <c r="BK484" s="56"/>
      <c r="BL484" s="56"/>
      <c r="BM484" s="56"/>
      <c r="BN484" s="56"/>
      <c r="BO484" s="56"/>
      <c r="BP484" s="56"/>
      <c r="BQ484" s="56"/>
      <c r="BR484" s="56"/>
      <c r="BS484" s="56"/>
      <c r="BT484" s="56"/>
      <c r="BU484" s="56"/>
      <c r="BV484" s="56"/>
      <c r="BW484" s="56"/>
      <c r="BX484" s="56"/>
      <c r="BY484" s="56"/>
      <c r="BZ484" s="56"/>
      <c r="CA484" s="56"/>
      <c r="CB484" s="56"/>
      <c r="CC484" s="56"/>
      <c r="CD484" s="56"/>
      <c r="CE484" s="56"/>
      <c r="CF484" s="56"/>
      <c r="CG484" s="56"/>
      <c r="CH484" s="56"/>
      <c r="CI484" s="56"/>
      <c r="CJ484" s="56"/>
      <c r="CK484" s="56"/>
      <c r="CL484" s="56"/>
      <c r="CM484" s="56"/>
      <c r="CN484" s="56"/>
      <c r="CO484" s="56"/>
      <c r="CP484" s="56"/>
      <c r="CQ484" s="56"/>
      <c r="CR484" s="56"/>
      <c r="CS484" s="56"/>
      <c r="CT484" s="56"/>
      <c r="CU484" s="56"/>
      <c r="CV484" s="56"/>
      <c r="CW484" s="56"/>
      <c r="CX484" s="56"/>
      <c r="CY484" s="56"/>
      <c r="CZ484" s="56"/>
      <c r="DA484" s="56"/>
      <c r="DB484" s="56"/>
      <c r="DC484" s="56"/>
      <c r="DD484" s="56"/>
      <c r="DE484" s="56"/>
      <c r="DF484" s="56"/>
      <c r="DG484" s="56"/>
      <c r="DH484" s="56"/>
      <c r="DI484" s="56"/>
      <c r="DJ484" s="56"/>
      <c r="DK484" s="56"/>
      <c r="DL484" s="56"/>
      <c r="DM484" s="56"/>
      <c r="DN484" s="56"/>
      <c r="DO484" s="56"/>
      <c r="DP484" s="56"/>
      <c r="DQ484" s="56"/>
      <c r="DR484" s="56"/>
      <c r="DS484" s="56"/>
      <c r="DT484" s="56"/>
      <c r="DU484" s="56"/>
      <c r="DV484" s="56"/>
      <c r="DW484" s="56"/>
      <c r="DX484" s="56"/>
      <c r="DY484" s="56"/>
      <c r="DZ484" s="56"/>
      <c r="EA484" s="56"/>
      <c r="EB484" s="56"/>
      <c r="EC484" s="56"/>
      <c r="ED484" s="56"/>
      <c r="EE484" s="56"/>
      <c r="EF484" s="56"/>
      <c r="EG484" s="56"/>
      <c r="EH484" s="56"/>
      <c r="EI484" s="56"/>
      <c r="EJ484" s="56"/>
      <c r="EK484" s="56"/>
      <c r="EL484" s="56"/>
      <c r="EM484" s="56"/>
      <c r="EN484" s="56"/>
      <c r="EO484" s="56"/>
      <c r="EP484" s="56"/>
      <c r="EQ484" s="56"/>
      <c r="ER484" s="56"/>
      <c r="ES484" s="56"/>
      <c r="ET484" s="56"/>
      <c r="EU484" s="56"/>
      <c r="EV484" s="56"/>
      <c r="EW484" s="56"/>
      <c r="EX484" s="56"/>
      <c r="EY484" s="56"/>
      <c r="EZ484" s="56"/>
      <c r="FA484" s="56"/>
      <c r="FB484" s="56"/>
      <c r="FC484" s="56"/>
      <c r="FD484" s="56"/>
      <c r="FE484" s="56"/>
      <c r="FF484" s="56"/>
      <c r="FG484" s="56"/>
      <c r="FH484" s="56"/>
      <c r="FI484" s="56"/>
      <c r="FJ484" s="56"/>
      <c r="FK484" s="56"/>
      <c r="FL484" s="56"/>
      <c r="FM484" s="56"/>
      <c r="FN484" s="56"/>
      <c r="FO484" s="56"/>
      <c r="FP484" s="56"/>
      <c r="FQ484" s="56"/>
      <c r="FR484" s="56"/>
      <c r="FS484" s="56"/>
      <c r="FT484" s="56"/>
      <c r="FU484" s="56"/>
      <c r="FV484" s="56"/>
      <c r="FW484" s="56"/>
      <c r="FX484" s="56"/>
      <c r="FY484" s="56"/>
      <c r="FZ484" s="56"/>
      <c r="GA484" s="56"/>
      <c r="GB484" s="56"/>
      <c r="GC484" s="56"/>
      <c r="GD484" s="56"/>
      <c r="GE484" s="56"/>
      <c r="GF484" s="56"/>
      <c r="GG484" s="56"/>
      <c r="GH484" s="56"/>
      <c r="GI484" s="56"/>
      <c r="GJ484" s="56"/>
      <c r="GK484" s="56"/>
      <c r="GL484" s="56"/>
      <c r="GM484" s="56"/>
      <c r="GN484" s="56"/>
      <c r="GO484" s="56"/>
      <c r="GP484" s="56"/>
      <c r="GQ484" s="56"/>
      <c r="GR484" s="56"/>
      <c r="GS484" s="56"/>
      <c r="GT484" s="56"/>
      <c r="GU484" s="56"/>
      <c r="GV484" s="56"/>
      <c r="GW484" s="56"/>
      <c r="GX484" s="56"/>
      <c r="GY484" s="56"/>
      <c r="GZ484" s="56"/>
      <c r="HA484" s="56"/>
      <c r="HB484" s="56"/>
      <c r="HC484" s="56"/>
      <c r="HD484" s="56"/>
      <c r="HE484" s="56"/>
      <c r="HF484" s="56"/>
      <c r="HG484" s="56"/>
      <c r="HH484" s="56"/>
      <c r="HI484" s="56"/>
      <c r="HJ484" s="56"/>
      <c r="HK484" s="56"/>
      <c r="HL484" s="56"/>
      <c r="HM484" s="56"/>
      <c r="HN484" s="56"/>
      <c r="HO484" s="56"/>
      <c r="HP484" s="56"/>
      <c r="HQ484" s="56"/>
      <c r="HR484" s="56"/>
      <c r="HS484" s="56"/>
      <c r="HT484" s="56"/>
      <c r="HU484" s="56"/>
      <c r="HV484" s="56"/>
      <c r="HW484" s="56"/>
      <c r="HX484" s="56"/>
      <c r="HY484" s="56"/>
      <c r="HZ484" s="56"/>
      <c r="IA484" s="56"/>
      <c r="IB484" s="56"/>
      <c r="IC484" s="56"/>
      <c r="ID484" s="56"/>
      <c r="IE484" s="56"/>
      <c r="IF484" s="56"/>
      <c r="IG484" s="56"/>
      <c r="IH484" s="56"/>
      <c r="II484" s="56"/>
      <c r="IJ484" s="56"/>
      <c r="IK484" s="56"/>
      <c r="IL484" s="56"/>
      <c r="IM484" s="56"/>
      <c r="IN484" s="56"/>
      <c r="IO484" s="56"/>
      <c r="IP484" s="56"/>
      <c r="IQ484" s="56"/>
      <c r="IR484" s="56"/>
      <c r="IS484" s="56"/>
      <c r="IT484" s="56"/>
      <c r="IU484" s="56"/>
      <c r="IV484" s="56"/>
      <c r="IW484" s="56"/>
      <c r="IX484" s="56"/>
      <c r="IY484" s="56"/>
      <c r="IZ484" s="56"/>
      <c r="JA484" s="56"/>
      <c r="JB484" s="56"/>
      <c r="JC484" s="56"/>
      <c r="JD484" s="56"/>
      <c r="JE484" s="56"/>
      <c r="JF484" s="56"/>
      <c r="JG484" s="56"/>
      <c r="JH484" s="56"/>
      <c r="JI484" s="56"/>
      <c r="JJ484" s="56"/>
      <c r="JK484" s="56"/>
      <c r="JL484" s="56"/>
      <c r="JM484" s="56"/>
      <c r="JN484" s="56"/>
      <c r="JO484" s="56"/>
      <c r="JP484" s="56"/>
      <c r="JQ484" s="56"/>
      <c r="JR484" s="56"/>
      <c r="JS484" s="56"/>
      <c r="JT484" s="56"/>
      <c r="JU484" s="56"/>
      <c r="JV484" s="56"/>
      <c r="JW484" s="56"/>
    </row>
    <row r="485" spans="1:283" ht="71.25" x14ac:dyDescent="0.25">
      <c r="A485" s="3">
        <v>2013520000541</v>
      </c>
      <c r="B485" s="4" t="s">
        <v>764</v>
      </c>
      <c r="C485" s="5" t="s">
        <v>35</v>
      </c>
      <c r="D485" s="31">
        <v>63355500</v>
      </c>
      <c r="E485" s="31">
        <v>63355500</v>
      </c>
      <c r="F485" s="40"/>
      <c r="G485" s="54">
        <v>0</v>
      </c>
      <c r="H485" s="54">
        <v>0</v>
      </c>
      <c r="I485" s="54">
        <f t="shared" si="12"/>
        <v>0</v>
      </c>
      <c r="J485" s="54">
        <f t="shared" si="13"/>
        <v>63355500</v>
      </c>
      <c r="K485" s="35">
        <v>1138</v>
      </c>
      <c r="L485" s="11" t="s">
        <v>51</v>
      </c>
      <c r="M485" s="5" t="s">
        <v>765</v>
      </c>
      <c r="N485" s="5" t="s">
        <v>27</v>
      </c>
      <c r="O485" s="5" t="s">
        <v>13</v>
      </c>
      <c r="P485" s="17" t="s">
        <v>76</v>
      </c>
      <c r="Q485" s="17" t="s">
        <v>77</v>
      </c>
      <c r="R485" s="47" t="s">
        <v>78</v>
      </c>
      <c r="S485" s="40" t="s">
        <v>1129</v>
      </c>
      <c r="T485" s="61">
        <v>41571</v>
      </c>
    </row>
    <row r="486" spans="1:283" ht="57" x14ac:dyDescent="0.25">
      <c r="A486" s="3">
        <v>2013520000542</v>
      </c>
      <c r="B486" s="4" t="s">
        <v>766</v>
      </c>
      <c r="C486" s="5" t="s">
        <v>392</v>
      </c>
      <c r="D486" s="31">
        <v>388900000</v>
      </c>
      <c r="E486" s="31">
        <v>300000000</v>
      </c>
      <c r="F486" s="31">
        <v>88900000</v>
      </c>
      <c r="G486" s="54">
        <v>0</v>
      </c>
      <c r="H486" s="54">
        <v>0</v>
      </c>
      <c r="I486" s="54">
        <f t="shared" si="12"/>
        <v>0</v>
      </c>
      <c r="J486" s="54">
        <f t="shared" si="13"/>
        <v>388900000</v>
      </c>
      <c r="K486" s="35">
        <v>30345</v>
      </c>
      <c r="L486" s="11" t="s">
        <v>32</v>
      </c>
      <c r="M486" s="5" t="s">
        <v>767</v>
      </c>
      <c r="N486" s="5" t="s">
        <v>29</v>
      </c>
      <c r="O486" s="5" t="s">
        <v>767</v>
      </c>
      <c r="P486" s="17" t="s">
        <v>76</v>
      </c>
      <c r="Q486" s="17" t="s">
        <v>131</v>
      </c>
      <c r="R486" s="47" t="s">
        <v>469</v>
      </c>
      <c r="S486" s="40" t="s">
        <v>1129</v>
      </c>
      <c r="T486" s="61">
        <v>41571</v>
      </c>
    </row>
    <row r="487" spans="1:283" ht="57" x14ac:dyDescent="0.25">
      <c r="A487" s="3">
        <v>2013520000543</v>
      </c>
      <c r="B487" s="4" t="s">
        <v>768</v>
      </c>
      <c r="C487" s="5" t="s">
        <v>149</v>
      </c>
      <c r="D487" s="31">
        <v>80000000</v>
      </c>
      <c r="E487" s="55">
        <v>70000000</v>
      </c>
      <c r="F487" s="55">
        <v>10000000</v>
      </c>
      <c r="G487" s="54">
        <v>0</v>
      </c>
      <c r="H487" s="54">
        <v>0</v>
      </c>
      <c r="I487" s="54">
        <f t="shared" si="12"/>
        <v>0</v>
      </c>
      <c r="J487" s="54">
        <f t="shared" si="13"/>
        <v>80000000</v>
      </c>
      <c r="K487" s="34">
        <v>300</v>
      </c>
      <c r="L487" s="11" t="s">
        <v>12</v>
      </c>
      <c r="M487" s="5" t="s">
        <v>166</v>
      </c>
      <c r="N487" s="5" t="s">
        <v>27</v>
      </c>
      <c r="O487" s="5" t="s">
        <v>166</v>
      </c>
      <c r="P487" s="17" t="s">
        <v>76</v>
      </c>
      <c r="Q487" s="17" t="s">
        <v>77</v>
      </c>
      <c r="R487" s="47" t="s">
        <v>78</v>
      </c>
      <c r="S487" s="72" t="s">
        <v>1129</v>
      </c>
      <c r="T487" s="61">
        <v>41572</v>
      </c>
    </row>
    <row r="488" spans="1:283" ht="99.75" x14ac:dyDescent="0.25">
      <c r="A488" s="3">
        <v>2013520000544</v>
      </c>
      <c r="B488" s="4" t="s">
        <v>769</v>
      </c>
      <c r="C488" s="5" t="s">
        <v>47</v>
      </c>
      <c r="D488" s="31">
        <v>265718581</v>
      </c>
      <c r="E488" s="40">
        <v>165718581</v>
      </c>
      <c r="F488" s="40">
        <v>100000000</v>
      </c>
      <c r="G488" s="54">
        <v>0</v>
      </c>
      <c r="H488" s="54">
        <v>0</v>
      </c>
      <c r="I488" s="54">
        <f t="shared" si="12"/>
        <v>0</v>
      </c>
      <c r="J488" s="54">
        <f t="shared" si="13"/>
        <v>265718581</v>
      </c>
      <c r="K488" s="34">
        <v>720</v>
      </c>
      <c r="L488" s="11" t="s">
        <v>12</v>
      </c>
      <c r="M488" s="5" t="s">
        <v>485</v>
      </c>
      <c r="N488" s="5" t="s">
        <v>14</v>
      </c>
      <c r="O488" s="5" t="s">
        <v>485</v>
      </c>
      <c r="P488" s="17" t="s">
        <v>174</v>
      </c>
      <c r="Q488" s="17" t="s">
        <v>206</v>
      </c>
      <c r="R488" s="47" t="s">
        <v>207</v>
      </c>
      <c r="S488" s="40" t="s">
        <v>1129</v>
      </c>
      <c r="T488" s="61">
        <v>41572</v>
      </c>
    </row>
    <row r="489" spans="1:283" ht="99.75" x14ac:dyDescent="0.25">
      <c r="A489" s="3">
        <v>2013520000545</v>
      </c>
      <c r="B489" s="4" t="s">
        <v>770</v>
      </c>
      <c r="C489" s="5" t="s">
        <v>63</v>
      </c>
      <c r="D489" s="31">
        <v>384052808</v>
      </c>
      <c r="E489" s="40"/>
      <c r="F489" s="40"/>
      <c r="G489" s="55">
        <v>107534786</v>
      </c>
      <c r="H489" s="55">
        <v>115215843</v>
      </c>
      <c r="I489" s="54">
        <f t="shared" si="12"/>
        <v>222750629</v>
      </c>
      <c r="J489" s="54">
        <f t="shared" si="13"/>
        <v>606803437</v>
      </c>
      <c r="K489" s="34">
        <v>366</v>
      </c>
      <c r="L489" s="11" t="s">
        <v>204</v>
      </c>
      <c r="M489" s="5" t="s">
        <v>771</v>
      </c>
      <c r="N489" s="5" t="s">
        <v>14</v>
      </c>
      <c r="O489" s="5" t="s">
        <v>420</v>
      </c>
      <c r="P489" s="17" t="s">
        <v>174</v>
      </c>
      <c r="Q489" s="17" t="s">
        <v>206</v>
      </c>
      <c r="R489" s="47" t="s">
        <v>540</v>
      </c>
      <c r="S489" s="40" t="s">
        <v>1129</v>
      </c>
      <c r="T489" s="61">
        <v>41572</v>
      </c>
    </row>
    <row r="490" spans="1:283" ht="71.25" x14ac:dyDescent="0.25">
      <c r="A490" s="3">
        <v>2013520000546</v>
      </c>
      <c r="B490" s="4" t="s">
        <v>772</v>
      </c>
      <c r="C490" s="5" t="s">
        <v>61</v>
      </c>
      <c r="D490" s="31">
        <v>55000000</v>
      </c>
      <c r="E490" s="31">
        <v>50000000</v>
      </c>
      <c r="F490" s="40">
        <v>5000000</v>
      </c>
      <c r="G490" s="54">
        <v>46885000</v>
      </c>
      <c r="H490" s="54">
        <v>8115000</v>
      </c>
      <c r="I490" s="54">
        <f t="shared" si="12"/>
        <v>55000000</v>
      </c>
      <c r="J490" s="54">
        <f t="shared" si="13"/>
        <v>110000000</v>
      </c>
      <c r="K490" s="34">
        <v>275</v>
      </c>
      <c r="L490" s="11" t="s">
        <v>12</v>
      </c>
      <c r="M490" s="5" t="s">
        <v>508</v>
      </c>
      <c r="N490" s="5" t="s">
        <v>27</v>
      </c>
      <c r="O490" s="5" t="s">
        <v>508</v>
      </c>
      <c r="P490" s="17" t="s">
        <v>76</v>
      </c>
      <c r="Q490" s="17" t="s">
        <v>135</v>
      </c>
      <c r="R490" s="47" t="s">
        <v>136</v>
      </c>
      <c r="S490" s="40" t="s">
        <v>1128</v>
      </c>
      <c r="T490" s="61">
        <v>41572</v>
      </c>
    </row>
    <row r="491" spans="1:283" ht="99.75" x14ac:dyDescent="0.25">
      <c r="A491" s="3">
        <v>2013520000547</v>
      </c>
      <c r="B491" s="4" t="s">
        <v>773</v>
      </c>
      <c r="C491" s="5" t="s">
        <v>149</v>
      </c>
      <c r="D491" s="31">
        <v>150000000</v>
      </c>
      <c r="E491" s="31">
        <v>85000000</v>
      </c>
      <c r="F491" s="31">
        <v>65000000</v>
      </c>
      <c r="G491" s="54">
        <v>0</v>
      </c>
      <c r="H491" s="54">
        <v>0</v>
      </c>
      <c r="I491" s="54">
        <f t="shared" si="12"/>
        <v>0</v>
      </c>
      <c r="J491" s="54">
        <f t="shared" si="13"/>
        <v>150000000</v>
      </c>
      <c r="K491" s="35">
        <v>1598</v>
      </c>
      <c r="L491" s="11" t="s">
        <v>12</v>
      </c>
      <c r="M491" s="5" t="s">
        <v>166</v>
      </c>
      <c r="N491" s="5" t="s">
        <v>14</v>
      </c>
      <c r="O491" s="5" t="s">
        <v>166</v>
      </c>
      <c r="P491" s="17" t="s">
        <v>174</v>
      </c>
      <c r="Q491" s="17" t="s">
        <v>206</v>
      </c>
      <c r="R491" s="47" t="s">
        <v>207</v>
      </c>
      <c r="S491" s="40" t="s">
        <v>1129</v>
      </c>
      <c r="T491" s="61">
        <v>41584</v>
      </c>
    </row>
    <row r="492" spans="1:283" ht="99.75" x14ac:dyDescent="0.25">
      <c r="A492" s="3">
        <v>2013520000548</v>
      </c>
      <c r="B492" s="4" t="s">
        <v>774</v>
      </c>
      <c r="C492" s="5" t="s">
        <v>149</v>
      </c>
      <c r="D492" s="31">
        <v>181084593</v>
      </c>
      <c r="E492" s="31">
        <v>77811089</v>
      </c>
      <c r="F492" s="31">
        <v>64000000</v>
      </c>
      <c r="G492" s="54">
        <v>0</v>
      </c>
      <c r="H492" s="54">
        <v>0</v>
      </c>
      <c r="I492" s="54">
        <f t="shared" si="12"/>
        <v>0</v>
      </c>
      <c r="J492" s="54">
        <f t="shared" si="13"/>
        <v>181084593</v>
      </c>
      <c r="K492" s="34">
        <v>350</v>
      </c>
      <c r="L492" s="11" t="s">
        <v>12</v>
      </c>
      <c r="M492" s="5" t="s">
        <v>166</v>
      </c>
      <c r="N492" s="5" t="s">
        <v>14</v>
      </c>
      <c r="O492" s="5" t="s">
        <v>166</v>
      </c>
      <c r="P492" s="17" t="s">
        <v>174</v>
      </c>
      <c r="Q492" s="17" t="s">
        <v>206</v>
      </c>
      <c r="R492" s="47" t="s">
        <v>207</v>
      </c>
      <c r="S492" s="40" t="s">
        <v>1129</v>
      </c>
      <c r="T492" s="61">
        <v>41575</v>
      </c>
    </row>
    <row r="493" spans="1:283" ht="99.75" x14ac:dyDescent="0.25">
      <c r="A493" s="3">
        <v>2013520000549</v>
      </c>
      <c r="B493" s="4" t="s">
        <v>775</v>
      </c>
      <c r="C493" s="5" t="s">
        <v>149</v>
      </c>
      <c r="D493" s="31">
        <v>73093631</v>
      </c>
      <c r="E493" s="31">
        <v>56891610</v>
      </c>
      <c r="F493" s="31">
        <v>16201021</v>
      </c>
      <c r="G493" s="54">
        <v>0</v>
      </c>
      <c r="H493" s="54">
        <v>0</v>
      </c>
      <c r="I493" s="54">
        <f t="shared" si="12"/>
        <v>0</v>
      </c>
      <c r="J493" s="54">
        <f t="shared" si="13"/>
        <v>73093631</v>
      </c>
      <c r="K493" s="34">
        <v>350</v>
      </c>
      <c r="L493" s="11" t="s">
        <v>12</v>
      </c>
      <c r="M493" s="5" t="s">
        <v>166</v>
      </c>
      <c r="N493" s="5" t="s">
        <v>14</v>
      </c>
      <c r="O493" s="5" t="s">
        <v>166</v>
      </c>
      <c r="P493" s="17" t="s">
        <v>174</v>
      </c>
      <c r="Q493" s="17" t="s">
        <v>206</v>
      </c>
      <c r="R493" s="47" t="s">
        <v>207</v>
      </c>
      <c r="S493" s="40" t="s">
        <v>1129</v>
      </c>
      <c r="T493" s="61">
        <v>41585</v>
      </c>
    </row>
    <row r="494" spans="1:283" ht="71.25" x14ac:dyDescent="0.25">
      <c r="A494" s="3">
        <v>2013520000550</v>
      </c>
      <c r="B494" s="4" t="s">
        <v>776</v>
      </c>
      <c r="C494" s="5" t="s">
        <v>56</v>
      </c>
      <c r="D494" s="31">
        <v>85000000</v>
      </c>
      <c r="E494" s="31">
        <v>70000000</v>
      </c>
      <c r="F494" s="31">
        <v>15000000</v>
      </c>
      <c r="G494" s="54">
        <v>0</v>
      </c>
      <c r="H494" s="54">
        <v>0</v>
      </c>
      <c r="I494" s="54">
        <f t="shared" si="12"/>
        <v>0</v>
      </c>
      <c r="J494" s="54">
        <f t="shared" si="13"/>
        <v>85000000</v>
      </c>
      <c r="K494" s="34">
        <v>550</v>
      </c>
      <c r="L494" s="11" t="s">
        <v>12</v>
      </c>
      <c r="M494" s="5" t="s">
        <v>57</v>
      </c>
      <c r="N494" s="5" t="s">
        <v>27</v>
      </c>
      <c r="O494" s="5" t="s">
        <v>57</v>
      </c>
      <c r="P494" s="17" t="s">
        <v>76</v>
      </c>
      <c r="Q494" s="17" t="s">
        <v>135</v>
      </c>
      <c r="R494" s="47" t="s">
        <v>136</v>
      </c>
      <c r="S494" s="40" t="s">
        <v>1129</v>
      </c>
      <c r="T494" s="61">
        <v>41579</v>
      </c>
    </row>
    <row r="495" spans="1:283" ht="71.25" x14ac:dyDescent="0.25">
      <c r="A495" s="3">
        <v>2013520000551</v>
      </c>
      <c r="B495" s="4" t="s">
        <v>777</v>
      </c>
      <c r="C495" s="5" t="s">
        <v>149</v>
      </c>
      <c r="D495" s="31">
        <v>66062373</v>
      </c>
      <c r="E495" s="31">
        <v>60062373</v>
      </c>
      <c r="F495" s="31">
        <v>6000000</v>
      </c>
      <c r="G495" s="54">
        <v>0</v>
      </c>
      <c r="H495" s="54">
        <v>0</v>
      </c>
      <c r="I495" s="54">
        <f t="shared" si="12"/>
        <v>0</v>
      </c>
      <c r="J495" s="54">
        <f t="shared" si="13"/>
        <v>66062373</v>
      </c>
      <c r="K495" s="34">
        <v>240</v>
      </c>
      <c r="L495" s="11" t="s">
        <v>12</v>
      </c>
      <c r="M495" s="5" t="s">
        <v>166</v>
      </c>
      <c r="N495" s="5" t="s">
        <v>27</v>
      </c>
      <c r="O495" s="5" t="s">
        <v>166</v>
      </c>
      <c r="P495" s="17" t="s">
        <v>76</v>
      </c>
      <c r="Q495" s="17" t="s">
        <v>135</v>
      </c>
      <c r="R495" s="47" t="s">
        <v>136</v>
      </c>
      <c r="S495" s="40" t="s">
        <v>1129</v>
      </c>
      <c r="T495" s="61">
        <v>41584</v>
      </c>
    </row>
    <row r="496" spans="1:283" ht="128.25" x14ac:dyDescent="0.25">
      <c r="A496" s="3">
        <v>2013520000552</v>
      </c>
      <c r="B496" s="4" t="s">
        <v>778</v>
      </c>
      <c r="C496" s="5" t="s">
        <v>149</v>
      </c>
      <c r="D496" s="31">
        <v>314553302</v>
      </c>
      <c r="E496" s="31">
        <v>164553302</v>
      </c>
      <c r="F496" s="31">
        <v>150000000</v>
      </c>
      <c r="G496" s="54">
        <v>0</v>
      </c>
      <c r="H496" s="54">
        <v>0</v>
      </c>
      <c r="I496" s="54">
        <f t="shared" si="12"/>
        <v>0</v>
      </c>
      <c r="J496" s="54">
        <f t="shared" si="13"/>
        <v>314553302</v>
      </c>
      <c r="K496" s="34">
        <v>404</v>
      </c>
      <c r="L496" s="11" t="s">
        <v>12</v>
      </c>
      <c r="M496" s="5" t="s">
        <v>166</v>
      </c>
      <c r="N496" s="5" t="s">
        <v>27</v>
      </c>
      <c r="O496" s="5" t="s">
        <v>166</v>
      </c>
      <c r="P496" s="17" t="s">
        <v>76</v>
      </c>
      <c r="Q496" s="17" t="s">
        <v>135</v>
      </c>
      <c r="R496" s="47" t="s">
        <v>136</v>
      </c>
      <c r="S496" s="40" t="s">
        <v>1129</v>
      </c>
      <c r="T496" s="61">
        <v>41578</v>
      </c>
    </row>
    <row r="497" spans="1:283" ht="71.25" x14ac:dyDescent="0.25">
      <c r="A497" s="3">
        <v>2013520000553</v>
      </c>
      <c r="B497" s="4" t="s">
        <v>779</v>
      </c>
      <c r="C497" s="5" t="s">
        <v>43</v>
      </c>
      <c r="D497" s="31">
        <v>133588084</v>
      </c>
      <c r="E497" s="31">
        <v>133588084</v>
      </c>
      <c r="F497" s="31"/>
      <c r="G497" s="54">
        <v>0</v>
      </c>
      <c r="H497" s="54">
        <v>0</v>
      </c>
      <c r="I497" s="54">
        <f t="shared" si="12"/>
        <v>0</v>
      </c>
      <c r="J497" s="54">
        <f t="shared" si="13"/>
        <v>133588084</v>
      </c>
      <c r="K497" s="34">
        <v>607</v>
      </c>
      <c r="L497" s="11" t="s">
        <v>12</v>
      </c>
      <c r="M497" s="5" t="s">
        <v>780</v>
      </c>
      <c r="N497" s="5" t="s">
        <v>27</v>
      </c>
      <c r="O497" s="5" t="s">
        <v>780</v>
      </c>
      <c r="P497" s="17" t="s">
        <v>76</v>
      </c>
      <c r="Q497" s="17" t="s">
        <v>135</v>
      </c>
      <c r="R497" s="47" t="s">
        <v>136</v>
      </c>
      <c r="S497" s="40" t="s">
        <v>1129</v>
      </c>
      <c r="T497" s="61">
        <v>41578</v>
      </c>
    </row>
    <row r="498" spans="1:283" ht="71.25" x14ac:dyDescent="0.25">
      <c r="A498" s="3">
        <v>2013520000554</v>
      </c>
      <c r="B498" s="4" t="s">
        <v>781</v>
      </c>
      <c r="C498" s="5" t="s">
        <v>50</v>
      </c>
      <c r="D498" s="31">
        <v>100000000</v>
      </c>
      <c r="E498" s="31">
        <v>80000000</v>
      </c>
      <c r="F498" s="31">
        <v>20000000</v>
      </c>
      <c r="G498" s="54">
        <v>0</v>
      </c>
      <c r="H498" s="54">
        <v>0</v>
      </c>
      <c r="I498" s="54">
        <f t="shared" si="12"/>
        <v>0</v>
      </c>
      <c r="J498" s="54">
        <f t="shared" si="13"/>
        <v>100000000</v>
      </c>
      <c r="K498" s="34">
        <v>416</v>
      </c>
      <c r="L498" s="11" t="s">
        <v>12</v>
      </c>
      <c r="M498" s="5" t="s">
        <v>782</v>
      </c>
      <c r="N498" s="5" t="s">
        <v>27</v>
      </c>
      <c r="O498" s="5" t="s">
        <v>782</v>
      </c>
      <c r="P498" s="17" t="s">
        <v>76</v>
      </c>
      <c r="Q498" s="17" t="s">
        <v>135</v>
      </c>
      <c r="R498" s="47" t="s">
        <v>136</v>
      </c>
      <c r="S498" s="40" t="s">
        <v>1129</v>
      </c>
      <c r="T498" s="61">
        <v>41579</v>
      </c>
    </row>
    <row r="499" spans="1:283" ht="57" x14ac:dyDescent="0.25">
      <c r="A499" s="3">
        <v>2013520000555</v>
      </c>
      <c r="B499" s="4" t="s">
        <v>783</v>
      </c>
      <c r="C499" s="5" t="s">
        <v>694</v>
      </c>
      <c r="D499" s="31">
        <v>95935586</v>
      </c>
      <c r="E499" s="31">
        <v>35000000</v>
      </c>
      <c r="F499" s="31">
        <v>60935587</v>
      </c>
      <c r="G499" s="54">
        <v>0</v>
      </c>
      <c r="H499" s="54">
        <v>0</v>
      </c>
      <c r="I499" s="54">
        <f t="shared" si="12"/>
        <v>0</v>
      </c>
      <c r="J499" s="54">
        <f t="shared" si="13"/>
        <v>95935586</v>
      </c>
      <c r="K499" s="34">
        <v>60</v>
      </c>
      <c r="L499" s="11" t="s">
        <v>12</v>
      </c>
      <c r="M499" s="5" t="s">
        <v>784</v>
      </c>
      <c r="N499" s="5" t="s">
        <v>106</v>
      </c>
      <c r="O499" s="5" t="s">
        <v>784</v>
      </c>
      <c r="P499" s="17" t="s">
        <v>76</v>
      </c>
      <c r="Q499" s="17" t="s">
        <v>421</v>
      </c>
      <c r="R499" s="47" t="s">
        <v>422</v>
      </c>
      <c r="S499" s="40" t="s">
        <v>1129</v>
      </c>
      <c r="T499" s="61">
        <v>41579</v>
      </c>
    </row>
    <row r="500" spans="1:283" ht="71.25" x14ac:dyDescent="0.25">
      <c r="A500" s="3">
        <v>2013520000556</v>
      </c>
      <c r="B500" s="4" t="s">
        <v>785</v>
      </c>
      <c r="C500" s="5" t="s">
        <v>352</v>
      </c>
      <c r="D500" s="31">
        <v>573937838</v>
      </c>
      <c r="E500" s="31">
        <f>+D500-F500</f>
        <v>516544054</v>
      </c>
      <c r="F500" s="31">
        <v>57393784</v>
      </c>
      <c r="G500" s="54">
        <v>0</v>
      </c>
      <c r="H500" s="54">
        <v>0</v>
      </c>
      <c r="I500" s="54">
        <f t="shared" si="12"/>
        <v>0</v>
      </c>
      <c r="J500" s="54">
        <f t="shared" si="13"/>
        <v>573937838</v>
      </c>
      <c r="K500" s="35">
        <v>2100</v>
      </c>
      <c r="L500" s="11" t="s">
        <v>12</v>
      </c>
      <c r="M500" s="5" t="s">
        <v>353</v>
      </c>
      <c r="N500" s="5" t="s">
        <v>27</v>
      </c>
      <c r="O500" s="5" t="s">
        <v>353</v>
      </c>
      <c r="P500" s="17" t="s">
        <v>76</v>
      </c>
      <c r="Q500" s="17" t="s">
        <v>135</v>
      </c>
      <c r="R500" s="47" t="s">
        <v>136</v>
      </c>
      <c r="S500" s="40" t="s">
        <v>1129</v>
      </c>
      <c r="T500" s="61">
        <v>41578</v>
      </c>
    </row>
    <row r="501" spans="1:283" ht="71.25" x14ac:dyDescent="0.25">
      <c r="A501" s="3">
        <v>2013520000557</v>
      </c>
      <c r="B501" s="4" t="s">
        <v>786</v>
      </c>
      <c r="C501" s="5" t="s">
        <v>43</v>
      </c>
      <c r="D501" s="31">
        <v>336960000</v>
      </c>
      <c r="E501" s="31">
        <v>200000000</v>
      </c>
      <c r="F501" s="31">
        <v>136960000</v>
      </c>
      <c r="G501" s="54">
        <v>0</v>
      </c>
      <c r="H501" s="54">
        <v>0</v>
      </c>
      <c r="I501" s="54">
        <f t="shared" si="12"/>
        <v>0</v>
      </c>
      <c r="J501" s="54">
        <f t="shared" si="13"/>
        <v>336960000</v>
      </c>
      <c r="K501" s="34">
        <v>230</v>
      </c>
      <c r="L501" s="11" t="s">
        <v>12</v>
      </c>
      <c r="M501" s="5" t="s">
        <v>286</v>
      </c>
      <c r="N501" s="5" t="s">
        <v>27</v>
      </c>
      <c r="O501" s="5" t="s">
        <v>286</v>
      </c>
      <c r="P501" s="17" t="s">
        <v>76</v>
      </c>
      <c r="Q501" s="17" t="s">
        <v>135</v>
      </c>
      <c r="R501" s="47" t="s">
        <v>136</v>
      </c>
      <c r="S501" s="40" t="s">
        <v>1129</v>
      </c>
      <c r="T501" s="61">
        <v>41578</v>
      </c>
    </row>
    <row r="502" spans="1:283" ht="57" x14ac:dyDescent="0.25">
      <c r="A502" s="3">
        <v>2013520000558</v>
      </c>
      <c r="B502" s="4" t="s">
        <v>787</v>
      </c>
      <c r="C502" s="5" t="s">
        <v>133</v>
      </c>
      <c r="D502" s="31">
        <v>89830431</v>
      </c>
      <c r="E502" s="31">
        <v>74830430</v>
      </c>
      <c r="F502" s="31">
        <v>15000000</v>
      </c>
      <c r="G502" s="54">
        <v>0</v>
      </c>
      <c r="H502" s="54">
        <v>0</v>
      </c>
      <c r="I502" s="54">
        <f t="shared" ref="I502:I571" si="14">+G502+H502</f>
        <v>0</v>
      </c>
      <c r="J502" s="54">
        <f t="shared" ref="J502:J571" si="15">+D502+I502</f>
        <v>89830431</v>
      </c>
      <c r="K502" s="35">
        <v>1826</v>
      </c>
      <c r="L502" s="11" t="s">
        <v>12</v>
      </c>
      <c r="M502" s="5" t="s">
        <v>539</v>
      </c>
      <c r="N502" s="5" t="s">
        <v>27</v>
      </c>
      <c r="O502" s="5" t="s">
        <v>539</v>
      </c>
      <c r="P502" s="17" t="s">
        <v>167</v>
      </c>
      <c r="Q502" s="17" t="s">
        <v>448</v>
      </c>
      <c r="R502" s="47" t="s">
        <v>501</v>
      </c>
      <c r="S502" s="40" t="s">
        <v>1129</v>
      </c>
      <c r="T502" s="61">
        <v>41583</v>
      </c>
    </row>
    <row r="503" spans="1:283" ht="99.75" x14ac:dyDescent="0.25">
      <c r="A503" s="3">
        <v>2013520000559</v>
      </c>
      <c r="B503" s="4" t="s">
        <v>788</v>
      </c>
      <c r="C503" s="5" t="s">
        <v>47</v>
      </c>
      <c r="D503" s="31">
        <v>350818347</v>
      </c>
      <c r="E503" s="31">
        <v>315736512</v>
      </c>
      <c r="F503" s="31">
        <v>35081835</v>
      </c>
      <c r="G503" s="54">
        <v>0</v>
      </c>
      <c r="H503" s="54">
        <v>0</v>
      </c>
      <c r="I503" s="54">
        <f t="shared" si="14"/>
        <v>0</v>
      </c>
      <c r="J503" s="54">
        <f t="shared" si="15"/>
        <v>350818347</v>
      </c>
      <c r="K503" s="34">
        <v>500</v>
      </c>
      <c r="L503" s="11" t="s">
        <v>49</v>
      </c>
      <c r="M503" s="5" t="s">
        <v>485</v>
      </c>
      <c r="N503" s="5" t="s">
        <v>14</v>
      </c>
      <c r="O503" s="5" t="s">
        <v>485</v>
      </c>
      <c r="P503" s="17" t="s">
        <v>174</v>
      </c>
      <c r="Q503" s="17" t="s">
        <v>206</v>
      </c>
      <c r="R503" s="47" t="s">
        <v>207</v>
      </c>
      <c r="S503" s="40" t="s">
        <v>1129</v>
      </c>
      <c r="T503" s="61">
        <v>41579</v>
      </c>
    </row>
    <row r="504" spans="1:283" ht="99.75" x14ac:dyDescent="0.25">
      <c r="A504" s="3">
        <v>2013520000560</v>
      </c>
      <c r="B504" s="4" t="s">
        <v>789</v>
      </c>
      <c r="C504" s="5" t="s">
        <v>149</v>
      </c>
      <c r="D504" s="31">
        <v>187396924</v>
      </c>
      <c r="E504" s="31">
        <v>157396924</v>
      </c>
      <c r="F504" s="31">
        <v>30000000</v>
      </c>
      <c r="G504" s="54">
        <v>0</v>
      </c>
      <c r="H504" s="54">
        <v>0</v>
      </c>
      <c r="I504" s="54">
        <f t="shared" si="14"/>
        <v>0</v>
      </c>
      <c r="J504" s="54">
        <f t="shared" si="15"/>
        <v>187396924</v>
      </c>
      <c r="K504" s="34">
        <v>395</v>
      </c>
      <c r="L504" s="11" t="s">
        <v>49</v>
      </c>
      <c r="M504" s="5" t="s">
        <v>166</v>
      </c>
      <c r="N504" s="5" t="s">
        <v>14</v>
      </c>
      <c r="O504" s="5" t="s">
        <v>166</v>
      </c>
      <c r="P504" s="17" t="s">
        <v>174</v>
      </c>
      <c r="Q504" s="17" t="s">
        <v>206</v>
      </c>
      <c r="R504" s="47" t="s">
        <v>207</v>
      </c>
      <c r="S504" s="40" t="s">
        <v>1129</v>
      </c>
      <c r="T504" s="61">
        <v>41585</v>
      </c>
    </row>
    <row r="505" spans="1:283" ht="71.25" x14ac:dyDescent="0.25">
      <c r="A505" s="3">
        <v>2013520000561</v>
      </c>
      <c r="B505" s="4" t="s">
        <v>790</v>
      </c>
      <c r="C505" s="5" t="s">
        <v>315</v>
      </c>
      <c r="D505" s="31">
        <v>49990466</v>
      </c>
      <c r="E505" s="31">
        <v>44990466</v>
      </c>
      <c r="F505" s="73">
        <v>5000000</v>
      </c>
      <c r="G505" s="54">
        <v>0</v>
      </c>
      <c r="H505" s="54">
        <v>0</v>
      </c>
      <c r="I505" s="54">
        <f t="shared" si="14"/>
        <v>0</v>
      </c>
      <c r="J505" s="54">
        <f t="shared" si="15"/>
        <v>49990466</v>
      </c>
      <c r="K505" s="34">
        <v>273</v>
      </c>
      <c r="L505" s="11" t="s">
        <v>12</v>
      </c>
      <c r="M505" s="5" t="s">
        <v>791</v>
      </c>
      <c r="N505" s="5" t="s">
        <v>27</v>
      </c>
      <c r="O505" s="5" t="s">
        <v>791</v>
      </c>
      <c r="P505" s="17" t="s">
        <v>76</v>
      </c>
      <c r="Q505" s="17" t="s">
        <v>135</v>
      </c>
      <c r="R505" s="47" t="s">
        <v>136</v>
      </c>
      <c r="S505" s="40" t="s">
        <v>1129</v>
      </c>
      <c r="T505" s="61">
        <v>41585</v>
      </c>
    </row>
    <row r="506" spans="1:283" ht="71.25" x14ac:dyDescent="0.25">
      <c r="A506" s="3">
        <v>2013520000562</v>
      </c>
      <c r="B506" s="4" t="s">
        <v>792</v>
      </c>
      <c r="C506" s="5" t="s">
        <v>47</v>
      </c>
      <c r="D506" s="31">
        <v>50000000</v>
      </c>
      <c r="E506" s="31">
        <v>45000000</v>
      </c>
      <c r="F506" s="73">
        <v>5000000</v>
      </c>
      <c r="G506" s="54">
        <v>0</v>
      </c>
      <c r="H506" s="54">
        <v>0</v>
      </c>
      <c r="I506" s="54">
        <f t="shared" si="14"/>
        <v>0</v>
      </c>
      <c r="J506" s="54">
        <f t="shared" si="15"/>
        <v>50000000</v>
      </c>
      <c r="K506" s="35">
        <v>3130</v>
      </c>
      <c r="L506" s="11" t="s">
        <v>12</v>
      </c>
      <c r="M506" s="5" t="s">
        <v>485</v>
      </c>
      <c r="N506" s="5" t="s">
        <v>27</v>
      </c>
      <c r="O506" s="5" t="s">
        <v>485</v>
      </c>
      <c r="P506" s="17" t="s">
        <v>76</v>
      </c>
      <c r="Q506" s="17" t="s">
        <v>135</v>
      </c>
      <c r="R506" s="47" t="s">
        <v>136</v>
      </c>
      <c r="S506" s="40" t="s">
        <v>1129</v>
      </c>
      <c r="T506" s="61">
        <v>41583</v>
      </c>
    </row>
    <row r="507" spans="1:283" ht="57" x14ac:dyDescent="0.25">
      <c r="A507" s="3">
        <v>2013520000563</v>
      </c>
      <c r="B507" s="4" t="s">
        <v>793</v>
      </c>
      <c r="C507" s="5" t="s">
        <v>72</v>
      </c>
      <c r="D507" s="31">
        <v>60000000</v>
      </c>
      <c r="E507" s="31">
        <v>60000000</v>
      </c>
      <c r="F507" s="31"/>
      <c r="G507" s="54">
        <v>0</v>
      </c>
      <c r="H507" s="54">
        <v>0</v>
      </c>
      <c r="I507" s="54">
        <f t="shared" si="14"/>
        <v>0</v>
      </c>
      <c r="J507" s="54">
        <f t="shared" si="15"/>
        <v>60000000</v>
      </c>
      <c r="K507" s="34">
        <v>300</v>
      </c>
      <c r="L507" s="11" t="s">
        <v>66</v>
      </c>
      <c r="M507" s="5" t="s">
        <v>13</v>
      </c>
      <c r="N507" s="5" t="s">
        <v>71</v>
      </c>
      <c r="O507" s="5" t="s">
        <v>13</v>
      </c>
      <c r="P507" s="17" t="s">
        <v>76</v>
      </c>
      <c r="Q507" s="17" t="s">
        <v>190</v>
      </c>
      <c r="R507" s="47" t="s">
        <v>596</v>
      </c>
      <c r="S507" s="40" t="s">
        <v>1129</v>
      </c>
      <c r="T507" s="61">
        <v>41579</v>
      </c>
    </row>
    <row r="508" spans="1:283" ht="71.25" x14ac:dyDescent="0.25">
      <c r="A508" s="3">
        <v>2013520000564</v>
      </c>
      <c r="B508" s="4" t="s">
        <v>794</v>
      </c>
      <c r="C508" s="5" t="s">
        <v>72</v>
      </c>
      <c r="D508" s="31">
        <v>220000000</v>
      </c>
      <c r="E508" s="31">
        <v>200000000</v>
      </c>
      <c r="F508" s="31">
        <v>20000000</v>
      </c>
      <c r="G508" s="54">
        <v>0</v>
      </c>
      <c r="H508" s="54">
        <v>0</v>
      </c>
      <c r="I508" s="54">
        <f t="shared" si="14"/>
        <v>0</v>
      </c>
      <c r="J508" s="54">
        <f t="shared" si="15"/>
        <v>220000000</v>
      </c>
      <c r="K508" s="35">
        <v>1122</v>
      </c>
      <c r="L508" s="11" t="s">
        <v>22</v>
      </c>
      <c r="M508" s="5" t="s">
        <v>492</v>
      </c>
      <c r="N508" s="5" t="s">
        <v>23</v>
      </c>
      <c r="O508" s="5" t="s">
        <v>795</v>
      </c>
      <c r="P508" s="17" t="s">
        <v>76</v>
      </c>
      <c r="Q508" s="17" t="s">
        <v>135</v>
      </c>
      <c r="R508" s="47" t="s">
        <v>136</v>
      </c>
      <c r="S508" s="40" t="s">
        <v>1129</v>
      </c>
      <c r="T508" s="61">
        <v>41610</v>
      </c>
    </row>
    <row r="509" spans="1:283" ht="71.25" x14ac:dyDescent="0.25">
      <c r="A509" s="3">
        <v>2013520000565</v>
      </c>
      <c r="B509" s="4" t="s">
        <v>796</v>
      </c>
      <c r="C509" s="5" t="s">
        <v>72</v>
      </c>
      <c r="D509" s="31">
        <v>220000000</v>
      </c>
      <c r="E509" s="31">
        <v>200000000</v>
      </c>
      <c r="F509" s="31">
        <v>20000000</v>
      </c>
      <c r="G509" s="54">
        <v>0</v>
      </c>
      <c r="H509" s="54">
        <v>0</v>
      </c>
      <c r="I509" s="54">
        <f t="shared" si="14"/>
        <v>0</v>
      </c>
      <c r="J509" s="54">
        <f t="shared" si="15"/>
        <v>220000000</v>
      </c>
      <c r="K509" s="35">
        <v>1130</v>
      </c>
      <c r="L509" s="11" t="s">
        <v>22</v>
      </c>
      <c r="M509" s="5" t="s">
        <v>492</v>
      </c>
      <c r="N509" s="5" t="s">
        <v>23</v>
      </c>
      <c r="O509" s="5" t="s">
        <v>795</v>
      </c>
      <c r="P509" s="17" t="s">
        <v>76</v>
      </c>
      <c r="Q509" s="17" t="s">
        <v>135</v>
      </c>
      <c r="R509" s="47" t="s">
        <v>136</v>
      </c>
      <c r="S509" s="40" t="s">
        <v>1129</v>
      </c>
      <c r="T509" s="61">
        <v>41610</v>
      </c>
    </row>
    <row r="510" spans="1:283" s="1" customFormat="1" ht="51.75" customHeight="1" x14ac:dyDescent="0.25">
      <c r="A510" s="3">
        <v>2013520000566</v>
      </c>
      <c r="B510" s="4" t="s">
        <v>1084</v>
      </c>
      <c r="C510" s="5" t="s">
        <v>1133</v>
      </c>
      <c r="D510" s="31"/>
      <c r="E510" s="31"/>
      <c r="F510" s="31"/>
      <c r="G510" s="54"/>
      <c r="H510" s="54"/>
      <c r="I510" s="54"/>
      <c r="J510" s="54"/>
      <c r="K510" s="35"/>
      <c r="L510" s="11"/>
      <c r="M510" s="5"/>
      <c r="N510" s="5"/>
      <c r="O510" s="5"/>
      <c r="P510" s="17"/>
      <c r="Q510" s="17"/>
      <c r="R510" s="47"/>
      <c r="S510" s="40" t="s">
        <v>1134</v>
      </c>
      <c r="T510" s="61">
        <v>41583</v>
      </c>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c r="AS510" s="56"/>
      <c r="AT510" s="56"/>
      <c r="AU510" s="56"/>
      <c r="AV510" s="56"/>
      <c r="AW510" s="56"/>
      <c r="AX510" s="56"/>
      <c r="AY510" s="56"/>
      <c r="AZ510" s="56"/>
      <c r="BA510" s="56"/>
      <c r="BB510" s="56"/>
      <c r="BC510" s="56"/>
      <c r="BD510" s="56"/>
      <c r="BE510" s="56"/>
      <c r="BF510" s="56"/>
      <c r="BG510" s="56"/>
      <c r="BH510" s="56"/>
      <c r="BI510" s="56"/>
      <c r="BJ510" s="56"/>
      <c r="BK510" s="56"/>
      <c r="BL510" s="56"/>
      <c r="BM510" s="56"/>
      <c r="BN510" s="56"/>
      <c r="BO510" s="56"/>
      <c r="BP510" s="56"/>
      <c r="BQ510" s="56"/>
      <c r="BR510" s="56"/>
      <c r="BS510" s="56"/>
      <c r="BT510" s="56"/>
      <c r="BU510" s="56"/>
      <c r="BV510" s="56"/>
      <c r="BW510" s="56"/>
      <c r="BX510" s="56"/>
      <c r="BY510" s="56"/>
      <c r="BZ510" s="56"/>
      <c r="CA510" s="56"/>
      <c r="CB510" s="56"/>
      <c r="CC510" s="56"/>
      <c r="CD510" s="56"/>
      <c r="CE510" s="56"/>
      <c r="CF510" s="56"/>
      <c r="CG510" s="56"/>
      <c r="CH510" s="56"/>
      <c r="CI510" s="56"/>
      <c r="CJ510" s="56"/>
      <c r="CK510" s="56"/>
      <c r="CL510" s="56"/>
      <c r="CM510" s="56"/>
      <c r="CN510" s="56"/>
      <c r="CO510" s="56"/>
      <c r="CP510" s="56"/>
      <c r="CQ510" s="56"/>
      <c r="CR510" s="56"/>
      <c r="CS510" s="56"/>
      <c r="CT510" s="56"/>
      <c r="CU510" s="56"/>
      <c r="CV510" s="56"/>
      <c r="CW510" s="56"/>
      <c r="CX510" s="56"/>
      <c r="CY510" s="56"/>
      <c r="CZ510" s="56"/>
      <c r="DA510" s="56"/>
      <c r="DB510" s="56"/>
      <c r="DC510" s="56"/>
      <c r="DD510" s="56"/>
      <c r="DE510" s="56"/>
      <c r="DF510" s="56"/>
      <c r="DG510" s="56"/>
      <c r="DH510" s="56"/>
      <c r="DI510" s="56"/>
      <c r="DJ510" s="56"/>
      <c r="DK510" s="56"/>
      <c r="DL510" s="56"/>
      <c r="DM510" s="56"/>
      <c r="DN510" s="56"/>
      <c r="DO510" s="56"/>
      <c r="DP510" s="56"/>
      <c r="DQ510" s="56"/>
      <c r="DR510" s="56"/>
      <c r="DS510" s="56"/>
      <c r="DT510" s="56"/>
      <c r="DU510" s="56"/>
      <c r="DV510" s="56"/>
      <c r="DW510" s="56"/>
      <c r="DX510" s="56"/>
      <c r="DY510" s="56"/>
      <c r="DZ510" s="56"/>
      <c r="EA510" s="56"/>
      <c r="EB510" s="56"/>
      <c r="EC510" s="56"/>
      <c r="ED510" s="56"/>
      <c r="EE510" s="56"/>
      <c r="EF510" s="56"/>
      <c r="EG510" s="56"/>
      <c r="EH510" s="56"/>
      <c r="EI510" s="56"/>
      <c r="EJ510" s="56"/>
      <c r="EK510" s="56"/>
      <c r="EL510" s="56"/>
      <c r="EM510" s="56"/>
      <c r="EN510" s="56"/>
      <c r="EO510" s="56"/>
      <c r="EP510" s="56"/>
      <c r="EQ510" s="56"/>
      <c r="ER510" s="56"/>
      <c r="ES510" s="56"/>
      <c r="ET510" s="56"/>
      <c r="EU510" s="56"/>
      <c r="EV510" s="56"/>
      <c r="EW510" s="56"/>
      <c r="EX510" s="56"/>
      <c r="EY510" s="56"/>
      <c r="EZ510" s="56"/>
      <c r="FA510" s="56"/>
      <c r="FB510" s="56"/>
      <c r="FC510" s="56"/>
      <c r="FD510" s="56"/>
      <c r="FE510" s="56"/>
      <c r="FF510" s="56"/>
      <c r="FG510" s="56"/>
      <c r="FH510" s="56"/>
      <c r="FI510" s="56"/>
      <c r="FJ510" s="56"/>
      <c r="FK510" s="56"/>
      <c r="FL510" s="56"/>
      <c r="FM510" s="56"/>
      <c r="FN510" s="56"/>
      <c r="FO510" s="56"/>
      <c r="FP510" s="56"/>
      <c r="FQ510" s="56"/>
      <c r="FR510" s="56"/>
      <c r="FS510" s="56"/>
      <c r="FT510" s="56"/>
      <c r="FU510" s="56"/>
      <c r="FV510" s="56"/>
      <c r="FW510" s="56"/>
      <c r="FX510" s="56"/>
      <c r="FY510" s="56"/>
      <c r="FZ510" s="56"/>
      <c r="GA510" s="56"/>
      <c r="GB510" s="56"/>
      <c r="GC510" s="56"/>
      <c r="GD510" s="56"/>
      <c r="GE510" s="56"/>
      <c r="GF510" s="56"/>
      <c r="GG510" s="56"/>
      <c r="GH510" s="56"/>
      <c r="GI510" s="56"/>
      <c r="GJ510" s="56"/>
      <c r="GK510" s="56"/>
      <c r="GL510" s="56"/>
      <c r="GM510" s="56"/>
      <c r="GN510" s="56"/>
      <c r="GO510" s="56"/>
      <c r="GP510" s="56"/>
      <c r="GQ510" s="56"/>
      <c r="GR510" s="56"/>
      <c r="GS510" s="56"/>
      <c r="GT510" s="56"/>
      <c r="GU510" s="56"/>
      <c r="GV510" s="56"/>
      <c r="GW510" s="56"/>
      <c r="GX510" s="56"/>
      <c r="GY510" s="56"/>
      <c r="GZ510" s="56"/>
      <c r="HA510" s="56"/>
      <c r="HB510" s="56"/>
      <c r="HC510" s="56"/>
      <c r="HD510" s="56"/>
      <c r="HE510" s="56"/>
      <c r="HF510" s="56"/>
      <c r="HG510" s="56"/>
      <c r="HH510" s="56"/>
      <c r="HI510" s="56"/>
      <c r="HJ510" s="56"/>
      <c r="HK510" s="56"/>
      <c r="HL510" s="56"/>
      <c r="HM510" s="56"/>
      <c r="HN510" s="56"/>
      <c r="HO510" s="56"/>
      <c r="HP510" s="56"/>
      <c r="HQ510" s="56"/>
      <c r="HR510" s="56"/>
      <c r="HS510" s="56"/>
      <c r="HT510" s="56"/>
      <c r="HU510" s="56"/>
      <c r="HV510" s="56"/>
      <c r="HW510" s="56"/>
      <c r="HX510" s="56"/>
      <c r="HY510" s="56"/>
      <c r="HZ510" s="56"/>
      <c r="IA510" s="56"/>
      <c r="IB510" s="56"/>
      <c r="IC510" s="56"/>
      <c r="ID510" s="56"/>
      <c r="IE510" s="56"/>
      <c r="IF510" s="56"/>
      <c r="IG510" s="56"/>
      <c r="IH510" s="56"/>
      <c r="II510" s="56"/>
      <c r="IJ510" s="56"/>
      <c r="IK510" s="56"/>
      <c r="IL510" s="56"/>
      <c r="IM510" s="56"/>
      <c r="IN510" s="56"/>
      <c r="IO510" s="56"/>
      <c r="IP510" s="56"/>
      <c r="IQ510" s="56"/>
      <c r="IR510" s="56"/>
      <c r="IS510" s="56"/>
      <c r="IT510" s="56"/>
      <c r="IU510" s="56"/>
      <c r="IV510" s="56"/>
      <c r="IW510" s="56"/>
      <c r="IX510" s="56"/>
      <c r="IY510" s="56"/>
      <c r="IZ510" s="56"/>
      <c r="JA510" s="56"/>
      <c r="JB510" s="56"/>
      <c r="JC510" s="56"/>
      <c r="JD510" s="56"/>
      <c r="JE510" s="56"/>
      <c r="JF510" s="56"/>
      <c r="JG510" s="56"/>
      <c r="JH510" s="56"/>
      <c r="JI510" s="56"/>
      <c r="JJ510" s="56"/>
      <c r="JK510" s="56"/>
      <c r="JL510" s="56"/>
      <c r="JM510" s="56"/>
      <c r="JN510" s="56"/>
      <c r="JO510" s="56"/>
      <c r="JP510" s="56"/>
      <c r="JQ510" s="56"/>
      <c r="JR510" s="56"/>
      <c r="JS510" s="56"/>
      <c r="JT510" s="56"/>
      <c r="JU510" s="56"/>
      <c r="JV510" s="56"/>
      <c r="JW510" s="56"/>
    </row>
    <row r="511" spans="1:283" ht="71.25" x14ac:dyDescent="0.25">
      <c r="A511" s="3">
        <v>2013520000567</v>
      </c>
      <c r="B511" s="4" t="s">
        <v>797</v>
      </c>
      <c r="C511" s="5" t="s">
        <v>798</v>
      </c>
      <c r="D511" s="31">
        <v>100000000</v>
      </c>
      <c r="E511" s="31">
        <v>100000000</v>
      </c>
      <c r="F511" s="31"/>
      <c r="G511" s="54">
        <v>0</v>
      </c>
      <c r="H511" s="54">
        <v>0</v>
      </c>
      <c r="I511" s="54">
        <f t="shared" si="14"/>
        <v>0</v>
      </c>
      <c r="J511" s="54">
        <f t="shared" si="15"/>
        <v>100000000</v>
      </c>
      <c r="K511" s="35">
        <v>49726</v>
      </c>
      <c r="L511" s="11" t="s">
        <v>22</v>
      </c>
      <c r="M511" s="5" t="s">
        <v>799</v>
      </c>
      <c r="N511" s="5" t="s">
        <v>23</v>
      </c>
      <c r="O511" s="5" t="s">
        <v>799</v>
      </c>
      <c r="P511" s="17" t="s">
        <v>76</v>
      </c>
      <c r="Q511" s="17" t="s">
        <v>135</v>
      </c>
      <c r="R511" s="47" t="s">
        <v>136</v>
      </c>
      <c r="S511" s="40" t="s">
        <v>1129</v>
      </c>
      <c r="T511" s="61">
        <v>41586</v>
      </c>
    </row>
    <row r="512" spans="1:283" ht="85.5" x14ac:dyDescent="0.25">
      <c r="A512" s="3">
        <v>2013520000568</v>
      </c>
      <c r="B512" s="4" t="s">
        <v>800</v>
      </c>
      <c r="C512" s="5" t="s">
        <v>133</v>
      </c>
      <c r="D512" s="31">
        <v>70000000</v>
      </c>
      <c r="E512" s="31">
        <v>50000000</v>
      </c>
      <c r="F512" s="31">
        <v>20000000</v>
      </c>
      <c r="G512" s="54">
        <v>0</v>
      </c>
      <c r="H512" s="54">
        <v>0</v>
      </c>
      <c r="I512" s="54">
        <f t="shared" si="14"/>
        <v>0</v>
      </c>
      <c r="J512" s="54">
        <f t="shared" si="15"/>
        <v>70000000</v>
      </c>
      <c r="K512" s="34">
        <v>100</v>
      </c>
      <c r="L512" s="11" t="s">
        <v>12</v>
      </c>
      <c r="M512" s="5" t="s">
        <v>539</v>
      </c>
      <c r="N512" s="5" t="s">
        <v>27</v>
      </c>
      <c r="O512" s="5" t="s">
        <v>539</v>
      </c>
      <c r="P512" s="17" t="s">
        <v>76</v>
      </c>
      <c r="Q512" s="17" t="s">
        <v>135</v>
      </c>
      <c r="R512" s="47" t="s">
        <v>136</v>
      </c>
      <c r="S512" s="40" t="s">
        <v>1129</v>
      </c>
      <c r="T512" s="61">
        <v>41584</v>
      </c>
    </row>
    <row r="513" spans="1:283" ht="71.25" x14ac:dyDescent="0.25">
      <c r="A513" s="3">
        <v>2013520000569</v>
      </c>
      <c r="B513" s="4" t="s">
        <v>801</v>
      </c>
      <c r="C513" s="5" t="s">
        <v>44</v>
      </c>
      <c r="D513" s="31">
        <v>136076087</v>
      </c>
      <c r="E513" s="31">
        <v>120000000</v>
      </c>
      <c r="F513" s="31">
        <v>16076087</v>
      </c>
      <c r="G513" s="54">
        <v>0</v>
      </c>
      <c r="H513" s="54">
        <v>0</v>
      </c>
      <c r="I513" s="54">
        <f t="shared" si="14"/>
        <v>0</v>
      </c>
      <c r="J513" s="54">
        <f t="shared" si="15"/>
        <v>136076087</v>
      </c>
      <c r="K513" s="34">
        <v>450</v>
      </c>
      <c r="L513" s="11" t="s">
        <v>12</v>
      </c>
      <c r="M513" s="5" t="s">
        <v>802</v>
      </c>
      <c r="N513" s="5" t="s">
        <v>27</v>
      </c>
      <c r="O513" s="5" t="s">
        <v>802</v>
      </c>
      <c r="P513" s="17" t="s">
        <v>76</v>
      </c>
      <c r="Q513" s="17" t="s">
        <v>135</v>
      </c>
      <c r="R513" s="47" t="s">
        <v>136</v>
      </c>
      <c r="S513" s="40" t="s">
        <v>1129</v>
      </c>
      <c r="T513" s="61">
        <v>41584</v>
      </c>
    </row>
    <row r="514" spans="1:283" ht="71.25" x14ac:dyDescent="0.25">
      <c r="A514" s="3">
        <v>2013520000570</v>
      </c>
      <c r="B514" s="4" t="s">
        <v>803</v>
      </c>
      <c r="C514" s="5" t="s">
        <v>52</v>
      </c>
      <c r="D514" s="31">
        <v>400055456</v>
      </c>
      <c r="E514" s="31">
        <v>300000000</v>
      </c>
      <c r="F514" s="31">
        <f>+D514-E514</f>
        <v>100055456</v>
      </c>
      <c r="G514" s="54">
        <v>0</v>
      </c>
      <c r="H514" s="54">
        <v>0</v>
      </c>
      <c r="I514" s="54">
        <f t="shared" si="14"/>
        <v>0</v>
      </c>
      <c r="J514" s="54">
        <f t="shared" si="15"/>
        <v>400055456</v>
      </c>
      <c r="K514" s="35">
        <v>24466</v>
      </c>
      <c r="L514" s="11" t="s">
        <v>22</v>
      </c>
      <c r="M514" s="5" t="s">
        <v>804</v>
      </c>
      <c r="N514" s="5" t="s">
        <v>23</v>
      </c>
      <c r="O514" s="5" t="s">
        <v>804</v>
      </c>
      <c r="P514" s="17" t="s">
        <v>76</v>
      </c>
      <c r="Q514" s="17" t="s">
        <v>135</v>
      </c>
      <c r="R514" s="47" t="s">
        <v>136</v>
      </c>
      <c r="S514" s="40" t="s">
        <v>1129</v>
      </c>
      <c r="T514" s="61">
        <v>41586</v>
      </c>
    </row>
    <row r="515" spans="1:283" ht="71.25" x14ac:dyDescent="0.25">
      <c r="A515" s="3">
        <v>2013520000571</v>
      </c>
      <c r="B515" s="4" t="s">
        <v>805</v>
      </c>
      <c r="C515" s="5" t="s">
        <v>295</v>
      </c>
      <c r="D515" s="31">
        <v>130000000</v>
      </c>
      <c r="E515" s="31">
        <v>30000000</v>
      </c>
      <c r="F515" s="31">
        <v>100000000</v>
      </c>
      <c r="G515" s="54">
        <v>0</v>
      </c>
      <c r="H515" s="54">
        <v>0</v>
      </c>
      <c r="I515" s="54">
        <f t="shared" si="14"/>
        <v>0</v>
      </c>
      <c r="J515" s="54">
        <f t="shared" si="15"/>
        <v>130000000</v>
      </c>
      <c r="K515" s="35">
        <v>6575</v>
      </c>
      <c r="L515" s="11" t="s">
        <v>22</v>
      </c>
      <c r="M515" s="5" t="s">
        <v>806</v>
      </c>
      <c r="N515" s="5" t="s">
        <v>23</v>
      </c>
      <c r="O515" s="5" t="s">
        <v>806</v>
      </c>
      <c r="P515" s="17" t="s">
        <v>76</v>
      </c>
      <c r="Q515" s="17" t="s">
        <v>135</v>
      </c>
      <c r="R515" s="47" t="s">
        <v>136</v>
      </c>
      <c r="S515" s="40" t="s">
        <v>1129</v>
      </c>
      <c r="T515" s="61">
        <v>41586</v>
      </c>
    </row>
    <row r="516" spans="1:283" ht="71.25" x14ac:dyDescent="0.25">
      <c r="A516" s="3">
        <v>2013520000572</v>
      </c>
      <c r="B516" s="4" t="s">
        <v>807</v>
      </c>
      <c r="C516" s="5" t="s">
        <v>699</v>
      </c>
      <c r="D516" s="31">
        <v>79548047</v>
      </c>
      <c r="E516" s="31">
        <v>69548047</v>
      </c>
      <c r="F516" s="31">
        <f>+D516-E516</f>
        <v>10000000</v>
      </c>
      <c r="G516" s="54">
        <v>0</v>
      </c>
      <c r="H516" s="54">
        <v>0</v>
      </c>
      <c r="I516" s="54">
        <f t="shared" si="14"/>
        <v>0</v>
      </c>
      <c r="J516" s="54">
        <f t="shared" si="15"/>
        <v>79548047</v>
      </c>
      <c r="K516" s="34">
        <v>900</v>
      </c>
      <c r="L516" s="11" t="s">
        <v>12</v>
      </c>
      <c r="M516" s="5" t="s">
        <v>700</v>
      </c>
      <c r="N516" s="5" t="s">
        <v>27</v>
      </c>
      <c r="O516" s="5" t="s">
        <v>700</v>
      </c>
      <c r="P516" s="17" t="s">
        <v>76</v>
      </c>
      <c r="Q516" s="17" t="s">
        <v>135</v>
      </c>
      <c r="R516" s="47" t="s">
        <v>136</v>
      </c>
      <c r="S516" s="40" t="s">
        <v>1129</v>
      </c>
      <c r="T516" s="61">
        <v>41584</v>
      </c>
    </row>
    <row r="517" spans="1:283" ht="71.25" x14ac:dyDescent="0.25">
      <c r="A517" s="3">
        <v>2013520000573</v>
      </c>
      <c r="B517" s="4" t="s">
        <v>808</v>
      </c>
      <c r="C517" s="5" t="s">
        <v>324</v>
      </c>
      <c r="D517" s="31">
        <v>162782609</v>
      </c>
      <c r="E517" s="31">
        <v>130000000</v>
      </c>
      <c r="F517" s="31">
        <f>+D517-E517</f>
        <v>32782609</v>
      </c>
      <c r="G517" s="54">
        <v>0</v>
      </c>
      <c r="H517" s="54">
        <v>0</v>
      </c>
      <c r="I517" s="54">
        <f t="shared" si="14"/>
        <v>0</v>
      </c>
      <c r="J517" s="54">
        <f t="shared" si="15"/>
        <v>162782609</v>
      </c>
      <c r="K517" s="34">
        <v>131</v>
      </c>
      <c r="L517" s="11" t="s">
        <v>12</v>
      </c>
      <c r="M517" s="5" t="s">
        <v>809</v>
      </c>
      <c r="N517" s="5" t="s">
        <v>27</v>
      </c>
      <c r="O517" s="5" t="s">
        <v>809</v>
      </c>
      <c r="P517" s="17" t="s">
        <v>76</v>
      </c>
      <c r="Q517" s="17" t="s">
        <v>135</v>
      </c>
      <c r="R517" s="47" t="s">
        <v>136</v>
      </c>
      <c r="S517" s="40" t="s">
        <v>1129</v>
      </c>
      <c r="T517" s="61">
        <v>41584</v>
      </c>
    </row>
    <row r="518" spans="1:283" ht="71.25" x14ac:dyDescent="0.25">
      <c r="A518" s="3">
        <v>2013520000574</v>
      </c>
      <c r="B518" s="4" t="s">
        <v>810</v>
      </c>
      <c r="C518" s="5" t="s">
        <v>725</v>
      </c>
      <c r="D518" s="31">
        <v>140000000</v>
      </c>
      <c r="E518" s="31">
        <v>30000000</v>
      </c>
      <c r="F518" s="31">
        <f>+D518-E518</f>
        <v>110000000</v>
      </c>
      <c r="G518" s="54">
        <v>0</v>
      </c>
      <c r="H518" s="54">
        <v>0</v>
      </c>
      <c r="I518" s="54">
        <f t="shared" si="14"/>
        <v>0</v>
      </c>
      <c r="J518" s="54">
        <f t="shared" si="15"/>
        <v>140000000</v>
      </c>
      <c r="K518" s="35">
        <v>10455</v>
      </c>
      <c r="L518" s="11" t="s">
        <v>22</v>
      </c>
      <c r="M518" s="5" t="s">
        <v>811</v>
      </c>
      <c r="N518" s="5" t="s">
        <v>23</v>
      </c>
      <c r="O518" s="5" t="s">
        <v>726</v>
      </c>
      <c r="P518" s="17" t="s">
        <v>76</v>
      </c>
      <c r="Q518" s="17" t="s">
        <v>135</v>
      </c>
      <c r="R518" s="47" t="s">
        <v>136</v>
      </c>
      <c r="S518" s="40" t="s">
        <v>1129</v>
      </c>
      <c r="T518" s="61">
        <v>41586</v>
      </c>
    </row>
    <row r="519" spans="1:283" ht="71.25" x14ac:dyDescent="0.25">
      <c r="A519" s="3">
        <v>2013520000575</v>
      </c>
      <c r="B519" s="4" t="s">
        <v>812</v>
      </c>
      <c r="C519" s="5" t="s">
        <v>215</v>
      </c>
      <c r="D519" s="31">
        <v>135000000</v>
      </c>
      <c r="E519" s="31">
        <v>28290000</v>
      </c>
      <c r="F519" s="31">
        <f>+D519-E519</f>
        <v>106710000</v>
      </c>
      <c r="G519" s="54">
        <v>45000000</v>
      </c>
      <c r="H519" s="54">
        <v>0</v>
      </c>
      <c r="I519" s="54">
        <f t="shared" si="14"/>
        <v>45000000</v>
      </c>
      <c r="J519" s="54">
        <f t="shared" si="15"/>
        <v>180000000</v>
      </c>
      <c r="K519" s="34">
        <v>270</v>
      </c>
      <c r="L519" s="11" t="s">
        <v>22</v>
      </c>
      <c r="M519" s="5" t="s">
        <v>813</v>
      </c>
      <c r="N519" s="5" t="s">
        <v>23</v>
      </c>
      <c r="O519" s="5" t="s">
        <v>220</v>
      </c>
      <c r="P519" s="17" t="s">
        <v>76</v>
      </c>
      <c r="Q519" s="17" t="s">
        <v>135</v>
      </c>
      <c r="R519" s="47" t="s">
        <v>136</v>
      </c>
      <c r="S519" s="40" t="s">
        <v>1128</v>
      </c>
      <c r="T519" s="61">
        <v>41586</v>
      </c>
    </row>
    <row r="520" spans="1:283" ht="71.25" x14ac:dyDescent="0.25">
      <c r="A520" s="3">
        <v>2013520000576</v>
      </c>
      <c r="B520" s="4" t="s">
        <v>814</v>
      </c>
      <c r="C520" s="5" t="s">
        <v>50</v>
      </c>
      <c r="D520" s="31">
        <v>100000000</v>
      </c>
      <c r="E520" s="31"/>
      <c r="F520" s="31">
        <v>100000000</v>
      </c>
      <c r="G520" s="54">
        <v>0</v>
      </c>
      <c r="H520" s="54">
        <v>0</v>
      </c>
      <c r="I520" s="54">
        <f t="shared" si="14"/>
        <v>0</v>
      </c>
      <c r="J520" s="54">
        <f t="shared" si="15"/>
        <v>100000000</v>
      </c>
      <c r="K520" s="35">
        <v>6904</v>
      </c>
      <c r="L520" s="11" t="s">
        <v>22</v>
      </c>
      <c r="M520" s="5" t="s">
        <v>815</v>
      </c>
      <c r="N520" s="5" t="s">
        <v>23</v>
      </c>
      <c r="O520" s="5" t="s">
        <v>782</v>
      </c>
      <c r="P520" s="17" t="s">
        <v>76</v>
      </c>
      <c r="Q520" s="17" t="s">
        <v>135</v>
      </c>
      <c r="R520" s="47" t="s">
        <v>136</v>
      </c>
      <c r="S520" s="40" t="s">
        <v>1129</v>
      </c>
      <c r="T520" s="61">
        <v>41586</v>
      </c>
    </row>
    <row r="521" spans="1:283" ht="71.25" x14ac:dyDescent="0.25">
      <c r="A521" s="3">
        <v>2013520000577</v>
      </c>
      <c r="B521" s="4" t="s">
        <v>816</v>
      </c>
      <c r="C521" s="5" t="s">
        <v>817</v>
      </c>
      <c r="D521" s="31">
        <v>250000000</v>
      </c>
      <c r="E521" s="31">
        <v>200000000</v>
      </c>
      <c r="F521" s="31">
        <v>50000000</v>
      </c>
      <c r="G521" s="54">
        <v>0</v>
      </c>
      <c r="H521" s="54">
        <v>0</v>
      </c>
      <c r="I521" s="54">
        <f t="shared" si="14"/>
        <v>0</v>
      </c>
      <c r="J521" s="54">
        <f t="shared" si="15"/>
        <v>250000000</v>
      </c>
      <c r="K521" s="34">
        <v>112</v>
      </c>
      <c r="L521" s="11" t="s">
        <v>12</v>
      </c>
      <c r="M521" s="5" t="s">
        <v>818</v>
      </c>
      <c r="N521" s="5" t="s">
        <v>27</v>
      </c>
      <c r="O521" s="5" t="s">
        <v>818</v>
      </c>
      <c r="P521" s="17" t="s">
        <v>76</v>
      </c>
      <c r="Q521" s="17" t="s">
        <v>135</v>
      </c>
      <c r="R521" s="47" t="s">
        <v>136</v>
      </c>
      <c r="S521" s="40" t="s">
        <v>1129</v>
      </c>
      <c r="T521" s="61">
        <v>41584</v>
      </c>
    </row>
    <row r="522" spans="1:283" ht="99.75" x14ac:dyDescent="0.25">
      <c r="A522" s="3">
        <v>2013520000578</v>
      </c>
      <c r="B522" s="4" t="s">
        <v>819</v>
      </c>
      <c r="C522" s="5" t="s">
        <v>149</v>
      </c>
      <c r="D522" s="31">
        <v>170365931</v>
      </c>
      <c r="E522" s="31">
        <v>155365931</v>
      </c>
      <c r="F522" s="31">
        <f>+D522-E522</f>
        <v>15000000</v>
      </c>
      <c r="G522" s="54">
        <v>0</v>
      </c>
      <c r="H522" s="54">
        <v>0</v>
      </c>
      <c r="I522" s="54">
        <f t="shared" si="14"/>
        <v>0</v>
      </c>
      <c r="J522" s="54">
        <f t="shared" si="15"/>
        <v>170365931</v>
      </c>
      <c r="K522" s="35">
        <v>1000</v>
      </c>
      <c r="L522" s="11" t="s">
        <v>204</v>
      </c>
      <c r="M522" s="5" t="s">
        <v>166</v>
      </c>
      <c r="N522" s="5" t="s">
        <v>14</v>
      </c>
      <c r="O522" s="5" t="s">
        <v>166</v>
      </c>
      <c r="P522" s="17" t="s">
        <v>174</v>
      </c>
      <c r="Q522" s="17" t="s">
        <v>206</v>
      </c>
      <c r="R522" s="47" t="s">
        <v>207</v>
      </c>
      <c r="S522" s="40" t="s">
        <v>1129</v>
      </c>
      <c r="T522" s="61">
        <v>41586</v>
      </c>
    </row>
    <row r="523" spans="1:283" s="1" customFormat="1" ht="42.75" x14ac:dyDescent="0.25">
      <c r="A523" s="3">
        <v>2013520000579</v>
      </c>
      <c r="B523" s="4" t="s">
        <v>1135</v>
      </c>
      <c r="C523" s="5" t="s">
        <v>11</v>
      </c>
      <c r="D523" s="31"/>
      <c r="E523" s="31"/>
      <c r="F523" s="31"/>
      <c r="G523" s="54"/>
      <c r="H523" s="54"/>
      <c r="I523" s="54"/>
      <c r="J523" s="54"/>
      <c r="K523" s="35"/>
      <c r="L523" s="11"/>
      <c r="M523" s="5"/>
      <c r="N523" s="5"/>
      <c r="O523" s="5"/>
      <c r="P523" s="17"/>
      <c r="Q523" s="17"/>
      <c r="R523" s="47"/>
      <c r="S523" s="40" t="s">
        <v>1134</v>
      </c>
      <c r="T523" s="61">
        <v>41584</v>
      </c>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c r="AS523" s="56"/>
      <c r="AT523" s="56"/>
      <c r="AU523" s="56"/>
      <c r="AV523" s="56"/>
      <c r="AW523" s="56"/>
      <c r="AX523" s="56"/>
      <c r="AY523" s="56"/>
      <c r="AZ523" s="56"/>
      <c r="BA523" s="56"/>
      <c r="BB523" s="56"/>
      <c r="BC523" s="56"/>
      <c r="BD523" s="56"/>
      <c r="BE523" s="56"/>
      <c r="BF523" s="56"/>
      <c r="BG523" s="56"/>
      <c r="BH523" s="56"/>
      <c r="BI523" s="56"/>
      <c r="BJ523" s="56"/>
      <c r="BK523" s="56"/>
      <c r="BL523" s="56"/>
      <c r="BM523" s="56"/>
      <c r="BN523" s="56"/>
      <c r="BO523" s="56"/>
      <c r="BP523" s="56"/>
      <c r="BQ523" s="56"/>
      <c r="BR523" s="56"/>
      <c r="BS523" s="56"/>
      <c r="BT523" s="56"/>
      <c r="BU523" s="56"/>
      <c r="BV523" s="56"/>
      <c r="BW523" s="56"/>
      <c r="BX523" s="56"/>
      <c r="BY523" s="56"/>
      <c r="BZ523" s="56"/>
      <c r="CA523" s="56"/>
      <c r="CB523" s="56"/>
      <c r="CC523" s="56"/>
      <c r="CD523" s="56"/>
      <c r="CE523" s="56"/>
      <c r="CF523" s="56"/>
      <c r="CG523" s="56"/>
      <c r="CH523" s="56"/>
      <c r="CI523" s="56"/>
      <c r="CJ523" s="56"/>
      <c r="CK523" s="56"/>
      <c r="CL523" s="56"/>
      <c r="CM523" s="56"/>
      <c r="CN523" s="56"/>
      <c r="CO523" s="56"/>
      <c r="CP523" s="56"/>
      <c r="CQ523" s="56"/>
      <c r="CR523" s="56"/>
      <c r="CS523" s="56"/>
      <c r="CT523" s="56"/>
      <c r="CU523" s="56"/>
      <c r="CV523" s="56"/>
      <c r="CW523" s="56"/>
      <c r="CX523" s="56"/>
      <c r="CY523" s="56"/>
      <c r="CZ523" s="56"/>
      <c r="DA523" s="56"/>
      <c r="DB523" s="56"/>
      <c r="DC523" s="56"/>
      <c r="DD523" s="56"/>
      <c r="DE523" s="56"/>
      <c r="DF523" s="56"/>
      <c r="DG523" s="56"/>
      <c r="DH523" s="56"/>
      <c r="DI523" s="56"/>
      <c r="DJ523" s="56"/>
      <c r="DK523" s="56"/>
      <c r="DL523" s="56"/>
      <c r="DM523" s="56"/>
      <c r="DN523" s="56"/>
      <c r="DO523" s="56"/>
      <c r="DP523" s="56"/>
      <c r="DQ523" s="56"/>
      <c r="DR523" s="56"/>
      <c r="DS523" s="56"/>
      <c r="DT523" s="56"/>
      <c r="DU523" s="56"/>
      <c r="DV523" s="56"/>
      <c r="DW523" s="56"/>
      <c r="DX523" s="56"/>
      <c r="DY523" s="56"/>
      <c r="DZ523" s="56"/>
      <c r="EA523" s="56"/>
      <c r="EB523" s="56"/>
      <c r="EC523" s="56"/>
      <c r="ED523" s="56"/>
      <c r="EE523" s="56"/>
      <c r="EF523" s="56"/>
      <c r="EG523" s="56"/>
      <c r="EH523" s="56"/>
      <c r="EI523" s="56"/>
      <c r="EJ523" s="56"/>
      <c r="EK523" s="56"/>
      <c r="EL523" s="56"/>
      <c r="EM523" s="56"/>
      <c r="EN523" s="56"/>
      <c r="EO523" s="56"/>
      <c r="EP523" s="56"/>
      <c r="EQ523" s="56"/>
      <c r="ER523" s="56"/>
      <c r="ES523" s="56"/>
      <c r="ET523" s="56"/>
      <c r="EU523" s="56"/>
      <c r="EV523" s="56"/>
      <c r="EW523" s="56"/>
      <c r="EX523" s="56"/>
      <c r="EY523" s="56"/>
      <c r="EZ523" s="56"/>
      <c r="FA523" s="56"/>
      <c r="FB523" s="56"/>
      <c r="FC523" s="56"/>
      <c r="FD523" s="56"/>
      <c r="FE523" s="56"/>
      <c r="FF523" s="56"/>
      <c r="FG523" s="56"/>
      <c r="FH523" s="56"/>
      <c r="FI523" s="56"/>
      <c r="FJ523" s="56"/>
      <c r="FK523" s="56"/>
      <c r="FL523" s="56"/>
      <c r="FM523" s="56"/>
      <c r="FN523" s="56"/>
      <c r="FO523" s="56"/>
      <c r="FP523" s="56"/>
      <c r="FQ523" s="56"/>
      <c r="FR523" s="56"/>
      <c r="FS523" s="56"/>
      <c r="FT523" s="56"/>
      <c r="FU523" s="56"/>
      <c r="FV523" s="56"/>
      <c r="FW523" s="56"/>
      <c r="FX523" s="56"/>
      <c r="FY523" s="56"/>
      <c r="FZ523" s="56"/>
      <c r="GA523" s="56"/>
      <c r="GB523" s="56"/>
      <c r="GC523" s="56"/>
      <c r="GD523" s="56"/>
      <c r="GE523" s="56"/>
      <c r="GF523" s="56"/>
      <c r="GG523" s="56"/>
      <c r="GH523" s="56"/>
      <c r="GI523" s="56"/>
      <c r="GJ523" s="56"/>
      <c r="GK523" s="56"/>
      <c r="GL523" s="56"/>
      <c r="GM523" s="56"/>
      <c r="GN523" s="56"/>
      <c r="GO523" s="56"/>
      <c r="GP523" s="56"/>
      <c r="GQ523" s="56"/>
      <c r="GR523" s="56"/>
      <c r="GS523" s="56"/>
      <c r="GT523" s="56"/>
      <c r="GU523" s="56"/>
      <c r="GV523" s="56"/>
      <c r="GW523" s="56"/>
      <c r="GX523" s="56"/>
      <c r="GY523" s="56"/>
      <c r="GZ523" s="56"/>
      <c r="HA523" s="56"/>
      <c r="HB523" s="56"/>
      <c r="HC523" s="56"/>
      <c r="HD523" s="56"/>
      <c r="HE523" s="56"/>
      <c r="HF523" s="56"/>
      <c r="HG523" s="56"/>
      <c r="HH523" s="56"/>
      <c r="HI523" s="56"/>
      <c r="HJ523" s="56"/>
      <c r="HK523" s="56"/>
      <c r="HL523" s="56"/>
      <c r="HM523" s="56"/>
      <c r="HN523" s="56"/>
      <c r="HO523" s="56"/>
      <c r="HP523" s="56"/>
      <c r="HQ523" s="56"/>
      <c r="HR523" s="56"/>
      <c r="HS523" s="56"/>
      <c r="HT523" s="56"/>
      <c r="HU523" s="56"/>
      <c r="HV523" s="56"/>
      <c r="HW523" s="56"/>
      <c r="HX523" s="56"/>
      <c r="HY523" s="56"/>
      <c r="HZ523" s="56"/>
      <c r="IA523" s="56"/>
      <c r="IB523" s="56"/>
      <c r="IC523" s="56"/>
      <c r="ID523" s="56"/>
      <c r="IE523" s="56"/>
      <c r="IF523" s="56"/>
      <c r="IG523" s="56"/>
      <c r="IH523" s="56"/>
      <c r="II523" s="56"/>
      <c r="IJ523" s="56"/>
      <c r="IK523" s="56"/>
      <c r="IL523" s="56"/>
      <c r="IM523" s="56"/>
      <c r="IN523" s="56"/>
      <c r="IO523" s="56"/>
      <c r="IP523" s="56"/>
      <c r="IQ523" s="56"/>
      <c r="IR523" s="56"/>
      <c r="IS523" s="56"/>
      <c r="IT523" s="56"/>
      <c r="IU523" s="56"/>
      <c r="IV523" s="56"/>
      <c r="IW523" s="56"/>
      <c r="IX523" s="56"/>
      <c r="IY523" s="56"/>
      <c r="IZ523" s="56"/>
      <c r="JA523" s="56"/>
      <c r="JB523" s="56"/>
      <c r="JC523" s="56"/>
      <c r="JD523" s="56"/>
      <c r="JE523" s="56"/>
      <c r="JF523" s="56"/>
      <c r="JG523" s="56"/>
      <c r="JH523" s="56"/>
      <c r="JI523" s="56"/>
      <c r="JJ523" s="56"/>
      <c r="JK523" s="56"/>
      <c r="JL523" s="56"/>
      <c r="JM523" s="56"/>
      <c r="JN523" s="56"/>
      <c r="JO523" s="56"/>
      <c r="JP523" s="56"/>
      <c r="JQ523" s="56"/>
      <c r="JR523" s="56"/>
      <c r="JS523" s="56"/>
      <c r="JT523" s="56"/>
      <c r="JU523" s="56"/>
      <c r="JV523" s="56"/>
      <c r="JW523" s="56"/>
    </row>
    <row r="524" spans="1:283" ht="71.25" x14ac:dyDescent="0.25">
      <c r="A524" s="3">
        <v>2013520000580</v>
      </c>
      <c r="B524" s="4" t="s">
        <v>820</v>
      </c>
      <c r="C524" s="5" t="s">
        <v>35</v>
      </c>
      <c r="D524" s="31">
        <v>344000000</v>
      </c>
      <c r="E524" s="31"/>
      <c r="F524" s="31">
        <v>344000000</v>
      </c>
      <c r="G524" s="54">
        <v>0</v>
      </c>
      <c r="H524" s="54">
        <v>0</v>
      </c>
      <c r="I524" s="54">
        <f t="shared" si="14"/>
        <v>0</v>
      </c>
      <c r="J524" s="54">
        <f t="shared" si="15"/>
        <v>344000000</v>
      </c>
      <c r="K524" s="34">
        <v>413</v>
      </c>
      <c r="L524" s="11" t="s">
        <v>22</v>
      </c>
      <c r="M524" s="5" t="s">
        <v>821</v>
      </c>
      <c r="N524" s="5" t="s">
        <v>23</v>
      </c>
      <c r="O524" s="5" t="s">
        <v>821</v>
      </c>
      <c r="P524" s="17" t="s">
        <v>76</v>
      </c>
      <c r="Q524" s="17" t="s">
        <v>135</v>
      </c>
      <c r="R524" s="47" t="s">
        <v>136</v>
      </c>
      <c r="S524" s="40" t="s">
        <v>1129</v>
      </c>
      <c r="T524" s="61">
        <v>41835</v>
      </c>
    </row>
    <row r="525" spans="1:283" ht="71.25" x14ac:dyDescent="0.25">
      <c r="A525" s="3">
        <v>2013520000581</v>
      </c>
      <c r="B525" s="4" t="s">
        <v>822</v>
      </c>
      <c r="C525" s="5" t="s">
        <v>249</v>
      </c>
      <c r="D525" s="31">
        <v>50822999</v>
      </c>
      <c r="E525" s="31">
        <v>50822999</v>
      </c>
      <c r="F525" s="31"/>
      <c r="G525" s="54">
        <v>0</v>
      </c>
      <c r="H525" s="54">
        <v>0</v>
      </c>
      <c r="I525" s="54">
        <f t="shared" si="14"/>
        <v>0</v>
      </c>
      <c r="J525" s="54">
        <f t="shared" si="15"/>
        <v>50822999</v>
      </c>
      <c r="K525" s="35">
        <v>2330</v>
      </c>
      <c r="L525" s="11" t="s">
        <v>40</v>
      </c>
      <c r="M525" s="5" t="s">
        <v>686</v>
      </c>
      <c r="N525" s="5" t="s">
        <v>42</v>
      </c>
      <c r="O525" s="5" t="s">
        <v>686</v>
      </c>
      <c r="P525" s="17" t="s">
        <v>145</v>
      </c>
      <c r="Q525" s="17" t="s">
        <v>146</v>
      </c>
      <c r="R525" s="47" t="s">
        <v>147</v>
      </c>
      <c r="S525" s="40" t="s">
        <v>1129</v>
      </c>
      <c r="T525" s="61">
        <v>41835</v>
      </c>
    </row>
    <row r="526" spans="1:283" ht="71.25" x14ac:dyDescent="0.25">
      <c r="A526" s="3">
        <v>2013520000582</v>
      </c>
      <c r="B526" s="4" t="s">
        <v>823</v>
      </c>
      <c r="C526" s="5" t="s">
        <v>16</v>
      </c>
      <c r="D526" s="31">
        <v>119123182</v>
      </c>
      <c r="E526" s="31"/>
      <c r="F526" s="31">
        <v>119123182</v>
      </c>
      <c r="G526" s="54">
        <v>0</v>
      </c>
      <c r="H526" s="54">
        <v>0</v>
      </c>
      <c r="I526" s="54">
        <f t="shared" si="14"/>
        <v>0</v>
      </c>
      <c r="J526" s="54">
        <f t="shared" si="15"/>
        <v>119123182</v>
      </c>
      <c r="K526" s="35">
        <v>2049</v>
      </c>
      <c r="L526" s="11" t="s">
        <v>22</v>
      </c>
      <c r="M526" s="5" t="s">
        <v>824</v>
      </c>
      <c r="N526" s="5" t="s">
        <v>23</v>
      </c>
      <c r="O526" s="5" t="s">
        <v>824</v>
      </c>
      <c r="P526" s="17" t="s">
        <v>76</v>
      </c>
      <c r="Q526" s="17" t="s">
        <v>135</v>
      </c>
      <c r="R526" s="47" t="s">
        <v>136</v>
      </c>
      <c r="S526" s="83" t="s">
        <v>1130</v>
      </c>
      <c r="T526" s="40"/>
    </row>
    <row r="527" spans="1:283" ht="71.25" x14ac:dyDescent="0.25">
      <c r="A527" s="3">
        <v>2013520000583</v>
      </c>
      <c r="B527" s="4" t="s">
        <v>825</v>
      </c>
      <c r="C527" s="5" t="s">
        <v>291</v>
      </c>
      <c r="D527" s="31">
        <v>135630798</v>
      </c>
      <c r="E527" s="31"/>
      <c r="F527" s="31">
        <v>135630798</v>
      </c>
      <c r="G527" s="54">
        <v>0</v>
      </c>
      <c r="H527" s="54">
        <v>0</v>
      </c>
      <c r="I527" s="54">
        <f t="shared" si="14"/>
        <v>0</v>
      </c>
      <c r="J527" s="54">
        <f t="shared" si="15"/>
        <v>135630798</v>
      </c>
      <c r="K527" s="35">
        <v>13600</v>
      </c>
      <c r="L527" s="11" t="s">
        <v>22</v>
      </c>
      <c r="M527" s="5" t="s">
        <v>826</v>
      </c>
      <c r="N527" s="5" t="s">
        <v>23</v>
      </c>
      <c r="O527" s="5" t="s">
        <v>827</v>
      </c>
      <c r="P527" s="17" t="s">
        <v>76</v>
      </c>
      <c r="Q527" s="17" t="s">
        <v>135</v>
      </c>
      <c r="R527" s="47" t="s">
        <v>136</v>
      </c>
      <c r="S527" s="40" t="s">
        <v>1130</v>
      </c>
      <c r="T527" s="40"/>
    </row>
    <row r="528" spans="1:283" s="1" customFormat="1" ht="28.5" x14ac:dyDescent="0.25">
      <c r="A528" s="3">
        <v>2013520000584</v>
      </c>
      <c r="B528" s="4" t="s">
        <v>1136</v>
      </c>
      <c r="C528" s="5"/>
      <c r="D528" s="31"/>
      <c r="E528" s="31"/>
      <c r="F528" s="31"/>
      <c r="G528" s="54"/>
      <c r="H528" s="54"/>
      <c r="I528" s="54"/>
      <c r="J528" s="54"/>
      <c r="K528" s="35"/>
      <c r="L528" s="11"/>
      <c r="M528" s="5"/>
      <c r="N528" s="5"/>
      <c r="O528" s="5"/>
      <c r="P528" s="17"/>
      <c r="Q528" s="17"/>
      <c r="R528" s="47"/>
      <c r="S528" s="40" t="s">
        <v>1134</v>
      </c>
      <c r="T528" s="61">
        <v>41584</v>
      </c>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c r="AS528" s="56"/>
      <c r="AT528" s="56"/>
      <c r="AU528" s="56"/>
      <c r="AV528" s="56"/>
      <c r="AW528" s="56"/>
      <c r="AX528" s="56"/>
      <c r="AY528" s="56"/>
      <c r="AZ528" s="56"/>
      <c r="BA528" s="56"/>
      <c r="BB528" s="56"/>
      <c r="BC528" s="56"/>
      <c r="BD528" s="56"/>
      <c r="BE528" s="56"/>
      <c r="BF528" s="56"/>
      <c r="BG528" s="56"/>
      <c r="BH528" s="56"/>
      <c r="BI528" s="56"/>
      <c r="BJ528" s="56"/>
      <c r="BK528" s="56"/>
      <c r="BL528" s="56"/>
      <c r="BM528" s="56"/>
      <c r="BN528" s="56"/>
      <c r="BO528" s="56"/>
      <c r="BP528" s="56"/>
      <c r="BQ528" s="56"/>
      <c r="BR528" s="56"/>
      <c r="BS528" s="56"/>
      <c r="BT528" s="56"/>
      <c r="BU528" s="56"/>
      <c r="BV528" s="56"/>
      <c r="BW528" s="56"/>
      <c r="BX528" s="56"/>
      <c r="BY528" s="56"/>
      <c r="BZ528" s="56"/>
      <c r="CA528" s="56"/>
      <c r="CB528" s="56"/>
      <c r="CC528" s="56"/>
      <c r="CD528" s="56"/>
      <c r="CE528" s="56"/>
      <c r="CF528" s="56"/>
      <c r="CG528" s="56"/>
      <c r="CH528" s="56"/>
      <c r="CI528" s="56"/>
      <c r="CJ528" s="56"/>
      <c r="CK528" s="56"/>
      <c r="CL528" s="56"/>
      <c r="CM528" s="56"/>
      <c r="CN528" s="56"/>
      <c r="CO528" s="56"/>
      <c r="CP528" s="56"/>
      <c r="CQ528" s="56"/>
      <c r="CR528" s="56"/>
      <c r="CS528" s="56"/>
      <c r="CT528" s="56"/>
      <c r="CU528" s="56"/>
      <c r="CV528" s="56"/>
      <c r="CW528" s="56"/>
      <c r="CX528" s="56"/>
      <c r="CY528" s="56"/>
      <c r="CZ528" s="56"/>
      <c r="DA528" s="56"/>
      <c r="DB528" s="56"/>
      <c r="DC528" s="56"/>
      <c r="DD528" s="56"/>
      <c r="DE528" s="56"/>
      <c r="DF528" s="56"/>
      <c r="DG528" s="56"/>
      <c r="DH528" s="56"/>
      <c r="DI528" s="56"/>
      <c r="DJ528" s="56"/>
      <c r="DK528" s="56"/>
      <c r="DL528" s="56"/>
      <c r="DM528" s="56"/>
      <c r="DN528" s="56"/>
      <c r="DO528" s="56"/>
      <c r="DP528" s="56"/>
      <c r="DQ528" s="56"/>
      <c r="DR528" s="56"/>
      <c r="DS528" s="56"/>
      <c r="DT528" s="56"/>
      <c r="DU528" s="56"/>
      <c r="DV528" s="56"/>
      <c r="DW528" s="56"/>
      <c r="DX528" s="56"/>
      <c r="DY528" s="56"/>
      <c r="DZ528" s="56"/>
      <c r="EA528" s="56"/>
      <c r="EB528" s="56"/>
      <c r="EC528" s="56"/>
      <c r="ED528" s="56"/>
      <c r="EE528" s="56"/>
      <c r="EF528" s="56"/>
      <c r="EG528" s="56"/>
      <c r="EH528" s="56"/>
      <c r="EI528" s="56"/>
      <c r="EJ528" s="56"/>
      <c r="EK528" s="56"/>
      <c r="EL528" s="56"/>
      <c r="EM528" s="56"/>
      <c r="EN528" s="56"/>
      <c r="EO528" s="56"/>
      <c r="EP528" s="56"/>
      <c r="EQ528" s="56"/>
      <c r="ER528" s="56"/>
      <c r="ES528" s="56"/>
      <c r="ET528" s="56"/>
      <c r="EU528" s="56"/>
      <c r="EV528" s="56"/>
      <c r="EW528" s="56"/>
      <c r="EX528" s="56"/>
      <c r="EY528" s="56"/>
      <c r="EZ528" s="56"/>
      <c r="FA528" s="56"/>
      <c r="FB528" s="56"/>
      <c r="FC528" s="56"/>
      <c r="FD528" s="56"/>
      <c r="FE528" s="56"/>
      <c r="FF528" s="56"/>
      <c r="FG528" s="56"/>
      <c r="FH528" s="56"/>
      <c r="FI528" s="56"/>
      <c r="FJ528" s="56"/>
      <c r="FK528" s="56"/>
      <c r="FL528" s="56"/>
      <c r="FM528" s="56"/>
      <c r="FN528" s="56"/>
      <c r="FO528" s="56"/>
      <c r="FP528" s="56"/>
      <c r="FQ528" s="56"/>
      <c r="FR528" s="56"/>
      <c r="FS528" s="56"/>
      <c r="FT528" s="56"/>
      <c r="FU528" s="56"/>
      <c r="FV528" s="56"/>
      <c r="FW528" s="56"/>
      <c r="FX528" s="56"/>
      <c r="FY528" s="56"/>
      <c r="FZ528" s="56"/>
      <c r="GA528" s="56"/>
      <c r="GB528" s="56"/>
      <c r="GC528" s="56"/>
      <c r="GD528" s="56"/>
      <c r="GE528" s="56"/>
      <c r="GF528" s="56"/>
      <c r="GG528" s="56"/>
      <c r="GH528" s="56"/>
      <c r="GI528" s="56"/>
      <c r="GJ528" s="56"/>
      <c r="GK528" s="56"/>
      <c r="GL528" s="56"/>
      <c r="GM528" s="56"/>
      <c r="GN528" s="56"/>
      <c r="GO528" s="56"/>
      <c r="GP528" s="56"/>
      <c r="GQ528" s="56"/>
      <c r="GR528" s="56"/>
      <c r="GS528" s="56"/>
      <c r="GT528" s="56"/>
      <c r="GU528" s="56"/>
      <c r="GV528" s="56"/>
      <c r="GW528" s="56"/>
      <c r="GX528" s="56"/>
      <c r="GY528" s="56"/>
      <c r="GZ528" s="56"/>
      <c r="HA528" s="56"/>
      <c r="HB528" s="56"/>
      <c r="HC528" s="56"/>
      <c r="HD528" s="56"/>
      <c r="HE528" s="56"/>
      <c r="HF528" s="56"/>
      <c r="HG528" s="56"/>
      <c r="HH528" s="56"/>
      <c r="HI528" s="56"/>
      <c r="HJ528" s="56"/>
      <c r="HK528" s="56"/>
      <c r="HL528" s="56"/>
      <c r="HM528" s="56"/>
      <c r="HN528" s="56"/>
      <c r="HO528" s="56"/>
      <c r="HP528" s="56"/>
      <c r="HQ528" s="56"/>
      <c r="HR528" s="56"/>
      <c r="HS528" s="56"/>
      <c r="HT528" s="56"/>
      <c r="HU528" s="56"/>
      <c r="HV528" s="56"/>
      <c r="HW528" s="56"/>
      <c r="HX528" s="56"/>
      <c r="HY528" s="56"/>
      <c r="HZ528" s="56"/>
      <c r="IA528" s="56"/>
      <c r="IB528" s="56"/>
      <c r="IC528" s="56"/>
      <c r="ID528" s="56"/>
      <c r="IE528" s="56"/>
      <c r="IF528" s="56"/>
      <c r="IG528" s="56"/>
      <c r="IH528" s="56"/>
      <c r="II528" s="56"/>
      <c r="IJ528" s="56"/>
      <c r="IK528" s="56"/>
      <c r="IL528" s="56"/>
      <c r="IM528" s="56"/>
      <c r="IN528" s="56"/>
      <c r="IO528" s="56"/>
      <c r="IP528" s="56"/>
      <c r="IQ528" s="56"/>
      <c r="IR528" s="56"/>
      <c r="IS528" s="56"/>
      <c r="IT528" s="56"/>
      <c r="IU528" s="56"/>
      <c r="IV528" s="56"/>
      <c r="IW528" s="56"/>
      <c r="IX528" s="56"/>
      <c r="IY528" s="56"/>
      <c r="IZ528" s="56"/>
      <c r="JA528" s="56"/>
      <c r="JB528" s="56"/>
      <c r="JC528" s="56"/>
      <c r="JD528" s="56"/>
      <c r="JE528" s="56"/>
      <c r="JF528" s="56"/>
      <c r="JG528" s="56"/>
      <c r="JH528" s="56"/>
      <c r="JI528" s="56"/>
      <c r="JJ528" s="56"/>
      <c r="JK528" s="56"/>
      <c r="JL528" s="56"/>
      <c r="JM528" s="56"/>
      <c r="JN528" s="56"/>
      <c r="JO528" s="56"/>
      <c r="JP528" s="56"/>
      <c r="JQ528" s="56"/>
      <c r="JR528" s="56"/>
      <c r="JS528" s="56"/>
      <c r="JT528" s="56"/>
      <c r="JU528" s="56"/>
      <c r="JV528" s="56"/>
      <c r="JW528" s="56"/>
    </row>
    <row r="529" spans="1:283" ht="57" x14ac:dyDescent="0.25">
      <c r="A529" s="3">
        <v>2013520000585</v>
      </c>
      <c r="B529" s="4" t="s">
        <v>828</v>
      </c>
      <c r="C529" s="5" t="s">
        <v>249</v>
      </c>
      <c r="D529" s="31">
        <v>64192111</v>
      </c>
      <c r="E529" s="31">
        <v>64192111</v>
      </c>
      <c r="F529" s="31"/>
      <c r="G529" s="54">
        <v>0</v>
      </c>
      <c r="H529" s="54">
        <v>0</v>
      </c>
      <c r="I529" s="54">
        <f t="shared" si="14"/>
        <v>0</v>
      </c>
      <c r="J529" s="54">
        <f t="shared" si="15"/>
        <v>64192111</v>
      </c>
      <c r="K529" s="34">
        <v>600</v>
      </c>
      <c r="L529" s="11" t="s">
        <v>12</v>
      </c>
      <c r="M529" s="5" t="s">
        <v>13</v>
      </c>
      <c r="N529" s="5" t="s">
        <v>27</v>
      </c>
      <c r="O529" s="5" t="s">
        <v>829</v>
      </c>
      <c r="P529" s="17" t="s">
        <v>76</v>
      </c>
      <c r="Q529" s="17" t="s">
        <v>77</v>
      </c>
      <c r="R529" s="47" t="s">
        <v>164</v>
      </c>
      <c r="S529" s="40" t="s">
        <v>1129</v>
      </c>
      <c r="T529" s="61">
        <v>41584</v>
      </c>
    </row>
    <row r="530" spans="1:283" ht="71.25" x14ac:dyDescent="0.25">
      <c r="A530" s="3">
        <v>2013520000586</v>
      </c>
      <c r="B530" s="4" t="s">
        <v>830</v>
      </c>
      <c r="C530" s="5" t="s">
        <v>171</v>
      </c>
      <c r="D530" s="31">
        <v>120000000</v>
      </c>
      <c r="E530" s="31">
        <v>100000000</v>
      </c>
      <c r="F530" s="31">
        <v>20000000</v>
      </c>
      <c r="G530" s="54">
        <v>0</v>
      </c>
      <c r="H530" s="54">
        <v>0</v>
      </c>
      <c r="I530" s="54">
        <f t="shared" si="14"/>
        <v>0</v>
      </c>
      <c r="J530" s="54">
        <f t="shared" si="15"/>
        <v>120000000</v>
      </c>
      <c r="K530" s="35">
        <v>13000</v>
      </c>
      <c r="L530" s="11" t="s">
        <v>22</v>
      </c>
      <c r="M530" s="5" t="s">
        <v>831</v>
      </c>
      <c r="N530" s="5" t="s">
        <v>23</v>
      </c>
      <c r="O530" s="5" t="s">
        <v>831</v>
      </c>
      <c r="P530" s="17" t="s">
        <v>76</v>
      </c>
      <c r="Q530" s="17" t="s">
        <v>135</v>
      </c>
      <c r="R530" s="47" t="s">
        <v>136</v>
      </c>
      <c r="S530" s="83" t="s">
        <v>1130</v>
      </c>
      <c r="T530" s="40"/>
    </row>
    <row r="531" spans="1:283" ht="71.25" x14ac:dyDescent="0.25">
      <c r="A531" s="3">
        <v>2013520000587</v>
      </c>
      <c r="B531" s="4" t="s">
        <v>832</v>
      </c>
      <c r="C531" s="5" t="s">
        <v>725</v>
      </c>
      <c r="D531" s="31">
        <v>60000000</v>
      </c>
      <c r="E531" s="31"/>
      <c r="F531" s="31">
        <v>60000000</v>
      </c>
      <c r="G531" s="54">
        <v>0</v>
      </c>
      <c r="H531" s="54">
        <v>0</v>
      </c>
      <c r="I531" s="54">
        <f t="shared" si="14"/>
        <v>0</v>
      </c>
      <c r="J531" s="54">
        <f t="shared" si="15"/>
        <v>60000000</v>
      </c>
      <c r="K531" s="35">
        <v>10323</v>
      </c>
      <c r="L531" s="11" t="s">
        <v>22</v>
      </c>
      <c r="M531" s="5" t="s">
        <v>811</v>
      </c>
      <c r="N531" s="5" t="s">
        <v>23</v>
      </c>
      <c r="O531" s="5" t="s">
        <v>811</v>
      </c>
      <c r="P531" s="17" t="s">
        <v>76</v>
      </c>
      <c r="Q531" s="17" t="s">
        <v>135</v>
      </c>
      <c r="R531" s="47" t="s">
        <v>136</v>
      </c>
      <c r="S531" s="40" t="s">
        <v>1129</v>
      </c>
      <c r="T531" s="61">
        <v>41696</v>
      </c>
    </row>
    <row r="532" spans="1:283" ht="71.25" x14ac:dyDescent="0.25">
      <c r="A532" s="3">
        <v>2013520000588</v>
      </c>
      <c r="B532" s="4" t="s">
        <v>833</v>
      </c>
      <c r="C532" s="5" t="s">
        <v>461</v>
      </c>
      <c r="D532" s="31">
        <v>140000000</v>
      </c>
      <c r="E532" s="31">
        <v>30000000</v>
      </c>
      <c r="F532" s="31">
        <f>+D532-E532</f>
        <v>110000000</v>
      </c>
      <c r="G532" s="54">
        <v>0</v>
      </c>
      <c r="H532" s="54">
        <v>0</v>
      </c>
      <c r="I532" s="54">
        <f t="shared" si="14"/>
        <v>0</v>
      </c>
      <c r="J532" s="54">
        <f t="shared" si="15"/>
        <v>140000000</v>
      </c>
      <c r="K532" s="35">
        <v>15328</v>
      </c>
      <c r="L532" s="11" t="s">
        <v>22</v>
      </c>
      <c r="M532" s="5" t="s">
        <v>834</v>
      </c>
      <c r="N532" s="5" t="s">
        <v>23</v>
      </c>
      <c r="O532" s="5" t="s">
        <v>834</v>
      </c>
      <c r="P532" s="17" t="s">
        <v>76</v>
      </c>
      <c r="Q532" s="17" t="s">
        <v>135</v>
      </c>
      <c r="R532" s="47" t="s">
        <v>136</v>
      </c>
      <c r="S532" s="40" t="s">
        <v>1129</v>
      </c>
      <c r="T532" s="61">
        <v>41586</v>
      </c>
    </row>
    <row r="533" spans="1:283" ht="71.25" x14ac:dyDescent="0.25">
      <c r="A533" s="3">
        <v>2013520000589</v>
      </c>
      <c r="B533" s="4" t="s">
        <v>835</v>
      </c>
      <c r="C533" s="5" t="s">
        <v>43</v>
      </c>
      <c r="D533" s="31">
        <v>60000000</v>
      </c>
      <c r="E533" s="31">
        <v>54000000</v>
      </c>
      <c r="F533" s="31">
        <v>6000000</v>
      </c>
      <c r="G533" s="31">
        <v>60000000</v>
      </c>
      <c r="H533" s="54">
        <v>6000000</v>
      </c>
      <c r="I533" s="54">
        <f t="shared" si="14"/>
        <v>66000000</v>
      </c>
      <c r="J533" s="54">
        <f t="shared" si="15"/>
        <v>126000000</v>
      </c>
      <c r="K533" s="34">
        <v>400</v>
      </c>
      <c r="L533" s="11" t="s">
        <v>12</v>
      </c>
      <c r="M533" s="5" t="s">
        <v>286</v>
      </c>
      <c r="N533" s="5" t="s">
        <v>27</v>
      </c>
      <c r="O533" s="5" t="s">
        <v>286</v>
      </c>
      <c r="P533" s="17" t="s">
        <v>76</v>
      </c>
      <c r="Q533" s="17" t="s">
        <v>135</v>
      </c>
      <c r="R533" s="47" t="s">
        <v>136</v>
      </c>
      <c r="S533" s="40" t="s">
        <v>1128</v>
      </c>
      <c r="T533" s="61">
        <v>41584</v>
      </c>
    </row>
    <row r="534" spans="1:283" ht="71.25" x14ac:dyDescent="0.25">
      <c r="A534" s="3">
        <v>2013520000590</v>
      </c>
      <c r="B534" s="4" t="s">
        <v>836</v>
      </c>
      <c r="C534" s="5" t="s">
        <v>33</v>
      </c>
      <c r="D534" s="31">
        <v>76877881</v>
      </c>
      <c r="E534" s="31">
        <v>69877881</v>
      </c>
      <c r="F534" s="31">
        <f>+D534-E534</f>
        <v>7000000</v>
      </c>
      <c r="G534" s="54">
        <v>0</v>
      </c>
      <c r="H534" s="54">
        <v>0</v>
      </c>
      <c r="I534" s="54">
        <f t="shared" si="14"/>
        <v>0</v>
      </c>
      <c r="J534" s="54">
        <f t="shared" si="15"/>
        <v>76877881</v>
      </c>
      <c r="K534" s="34">
        <v>153</v>
      </c>
      <c r="L534" s="11" t="s">
        <v>12</v>
      </c>
      <c r="M534" s="5" t="s">
        <v>301</v>
      </c>
      <c r="N534" s="5" t="s">
        <v>17</v>
      </c>
      <c r="O534" s="5" t="s">
        <v>301</v>
      </c>
      <c r="P534" s="17" t="s">
        <v>76</v>
      </c>
      <c r="Q534" s="17" t="s">
        <v>135</v>
      </c>
      <c r="R534" s="47" t="s">
        <v>136</v>
      </c>
      <c r="S534" s="40" t="s">
        <v>1129</v>
      </c>
      <c r="T534" s="61">
        <v>41585</v>
      </c>
    </row>
    <row r="535" spans="1:283" ht="71.25" x14ac:dyDescent="0.25">
      <c r="A535" s="3">
        <v>2013520000591</v>
      </c>
      <c r="B535" s="4" t="s">
        <v>837</v>
      </c>
      <c r="C535" s="5" t="s">
        <v>72</v>
      </c>
      <c r="D535" s="31">
        <v>704741241</v>
      </c>
      <c r="E535" s="31">
        <v>200000000</v>
      </c>
      <c r="F535" s="31">
        <f>+D535-E535</f>
        <v>504741241</v>
      </c>
      <c r="G535" s="54">
        <v>0</v>
      </c>
      <c r="H535" s="54">
        <v>0</v>
      </c>
      <c r="I535" s="54">
        <f t="shared" si="14"/>
        <v>0</v>
      </c>
      <c r="J535" s="54">
        <f t="shared" si="15"/>
        <v>704741241</v>
      </c>
      <c r="K535" s="35">
        <v>11294</v>
      </c>
      <c r="L535" s="11" t="s">
        <v>22</v>
      </c>
      <c r="M535" s="5" t="s">
        <v>838</v>
      </c>
      <c r="N535" s="5" t="s">
        <v>23</v>
      </c>
      <c r="O535" s="5" t="s">
        <v>839</v>
      </c>
      <c r="P535" s="17" t="s">
        <v>76</v>
      </c>
      <c r="Q535" s="17" t="s">
        <v>135</v>
      </c>
      <c r="R535" s="47" t="s">
        <v>136</v>
      </c>
      <c r="S535" s="83" t="s">
        <v>1130</v>
      </c>
      <c r="T535" s="40"/>
    </row>
    <row r="536" spans="1:283" ht="99.75" x14ac:dyDescent="0.25">
      <c r="A536" s="3">
        <v>2013520000592</v>
      </c>
      <c r="B536" s="4" t="s">
        <v>840</v>
      </c>
      <c r="C536" s="5" t="s">
        <v>249</v>
      </c>
      <c r="D536" s="31">
        <v>219387310</v>
      </c>
      <c r="E536" s="31">
        <v>199387310</v>
      </c>
      <c r="F536" s="31">
        <f>+D536-E536</f>
        <v>20000000</v>
      </c>
      <c r="G536" s="54">
        <v>0</v>
      </c>
      <c r="H536" s="54">
        <v>0</v>
      </c>
      <c r="I536" s="54">
        <f t="shared" si="14"/>
        <v>0</v>
      </c>
      <c r="J536" s="54">
        <f t="shared" si="15"/>
        <v>219387310</v>
      </c>
      <c r="K536" s="34">
        <v>430</v>
      </c>
      <c r="L536" s="11" t="s">
        <v>204</v>
      </c>
      <c r="M536" s="5" t="s">
        <v>686</v>
      </c>
      <c r="N536" s="5" t="s">
        <v>14</v>
      </c>
      <c r="O536" s="5" t="s">
        <v>686</v>
      </c>
      <c r="P536" s="17" t="s">
        <v>174</v>
      </c>
      <c r="Q536" s="17" t="s">
        <v>206</v>
      </c>
      <c r="R536" s="47" t="s">
        <v>207</v>
      </c>
      <c r="S536" s="40" t="s">
        <v>1129</v>
      </c>
      <c r="T536" s="61">
        <v>41586</v>
      </c>
    </row>
    <row r="537" spans="1:283" ht="99.75" x14ac:dyDescent="0.25">
      <c r="A537" s="3">
        <v>2013520000593</v>
      </c>
      <c r="B537" s="4" t="s">
        <v>841</v>
      </c>
      <c r="C537" s="5" t="s">
        <v>249</v>
      </c>
      <c r="D537" s="31">
        <v>1047306991</v>
      </c>
      <c r="E537" s="31">
        <v>705414711</v>
      </c>
      <c r="F537" s="31">
        <f>+D537-E537</f>
        <v>341892280</v>
      </c>
      <c r="G537" s="54">
        <v>0</v>
      </c>
      <c r="H537" s="54">
        <v>0</v>
      </c>
      <c r="I537" s="54">
        <f t="shared" si="14"/>
        <v>0</v>
      </c>
      <c r="J537" s="54">
        <f t="shared" si="15"/>
        <v>1047306991</v>
      </c>
      <c r="K537" s="35">
        <v>9878</v>
      </c>
      <c r="L537" s="11" t="s">
        <v>204</v>
      </c>
      <c r="M537" s="5" t="s">
        <v>842</v>
      </c>
      <c r="N537" s="5" t="s">
        <v>217</v>
      </c>
      <c r="O537" s="5" t="s">
        <v>686</v>
      </c>
      <c r="P537" s="17" t="s">
        <v>174</v>
      </c>
      <c r="Q537" s="17" t="s">
        <v>206</v>
      </c>
      <c r="R537" s="47" t="s">
        <v>207</v>
      </c>
      <c r="S537" s="40" t="s">
        <v>1129</v>
      </c>
      <c r="T537" s="61">
        <v>41586</v>
      </c>
    </row>
    <row r="538" spans="1:283" ht="71.25" x14ac:dyDescent="0.25">
      <c r="A538" s="3">
        <v>2013520000594</v>
      </c>
      <c r="B538" s="4" t="s">
        <v>843</v>
      </c>
      <c r="C538" s="5" t="s">
        <v>30</v>
      </c>
      <c r="D538" s="31">
        <v>57566588</v>
      </c>
      <c r="E538" s="31">
        <v>52135777</v>
      </c>
      <c r="F538" s="31">
        <f>+D538-E538</f>
        <v>5430811</v>
      </c>
      <c r="G538" s="54">
        <v>0</v>
      </c>
      <c r="H538" s="54">
        <v>0</v>
      </c>
      <c r="I538" s="54">
        <f t="shared" si="14"/>
        <v>0</v>
      </c>
      <c r="J538" s="54">
        <f t="shared" si="15"/>
        <v>57566588</v>
      </c>
      <c r="K538" s="34">
        <v>400</v>
      </c>
      <c r="L538" s="11" t="s">
        <v>12</v>
      </c>
      <c r="M538" s="5" t="s">
        <v>686</v>
      </c>
      <c r="N538" s="5" t="s">
        <v>62</v>
      </c>
      <c r="O538" s="5" t="s">
        <v>686</v>
      </c>
      <c r="P538" s="17" t="s">
        <v>76</v>
      </c>
      <c r="Q538" s="17" t="s">
        <v>135</v>
      </c>
      <c r="R538" s="47" t="s">
        <v>136</v>
      </c>
      <c r="S538" s="40" t="s">
        <v>1129</v>
      </c>
      <c r="T538" s="61">
        <v>41585</v>
      </c>
    </row>
    <row r="539" spans="1:283" ht="71.25" x14ac:dyDescent="0.25">
      <c r="A539" s="3">
        <v>2013520000595</v>
      </c>
      <c r="B539" s="4" t="s">
        <v>844</v>
      </c>
      <c r="C539" s="5" t="s">
        <v>389</v>
      </c>
      <c r="D539" s="31">
        <v>77182954</v>
      </c>
      <c r="E539" s="31">
        <v>77182954</v>
      </c>
      <c r="F539" s="31"/>
      <c r="G539" s="54">
        <v>0</v>
      </c>
      <c r="H539" s="54">
        <v>0</v>
      </c>
      <c r="I539" s="54">
        <f t="shared" si="14"/>
        <v>0</v>
      </c>
      <c r="J539" s="54">
        <f t="shared" si="15"/>
        <v>77182954</v>
      </c>
      <c r="K539" s="34">
        <v>541</v>
      </c>
      <c r="L539" s="11" t="s">
        <v>12</v>
      </c>
      <c r="M539" s="5" t="s">
        <v>13</v>
      </c>
      <c r="N539" s="5" t="s">
        <v>27</v>
      </c>
      <c r="O539" s="5" t="s">
        <v>845</v>
      </c>
      <c r="P539" s="17" t="s">
        <v>76</v>
      </c>
      <c r="Q539" s="17" t="s">
        <v>135</v>
      </c>
      <c r="R539" s="47" t="s">
        <v>136</v>
      </c>
      <c r="S539" s="40" t="s">
        <v>1129</v>
      </c>
      <c r="T539" s="61">
        <v>41586</v>
      </c>
    </row>
    <row r="540" spans="1:283" ht="71.25" x14ac:dyDescent="0.25">
      <c r="A540" s="3">
        <v>2013520000596</v>
      </c>
      <c r="B540" s="4" t="s">
        <v>846</v>
      </c>
      <c r="C540" s="5" t="s">
        <v>295</v>
      </c>
      <c r="D540" s="31">
        <v>595515137</v>
      </c>
      <c r="E540" s="31"/>
      <c r="F540" s="31"/>
      <c r="G540" s="54">
        <v>0</v>
      </c>
      <c r="H540" s="54">
        <v>0</v>
      </c>
      <c r="I540" s="54">
        <f t="shared" si="14"/>
        <v>0</v>
      </c>
      <c r="J540" s="54">
        <f t="shared" si="15"/>
        <v>595515137</v>
      </c>
      <c r="K540" s="35">
        <v>6575</v>
      </c>
      <c r="L540" s="11" t="s">
        <v>22</v>
      </c>
      <c r="M540" s="5" t="s">
        <v>806</v>
      </c>
      <c r="N540" s="5" t="s">
        <v>23</v>
      </c>
      <c r="O540" s="5" t="s">
        <v>806</v>
      </c>
      <c r="P540" s="17" t="s">
        <v>76</v>
      </c>
      <c r="Q540" s="17" t="s">
        <v>135</v>
      </c>
      <c r="R540" s="47" t="s">
        <v>136</v>
      </c>
      <c r="S540" s="40" t="s">
        <v>1129</v>
      </c>
      <c r="T540" s="61">
        <v>41586</v>
      </c>
    </row>
    <row r="541" spans="1:283" s="1" customFormat="1" ht="71.25" x14ac:dyDescent="0.25">
      <c r="A541" s="130">
        <v>2014520000597</v>
      </c>
      <c r="B541" s="4" t="s">
        <v>1137</v>
      </c>
      <c r="C541" s="5" t="s">
        <v>11</v>
      </c>
      <c r="D541" s="31">
        <v>299008374</v>
      </c>
      <c r="E541" s="31">
        <v>49008374</v>
      </c>
      <c r="F541" s="31">
        <f>+D541-E541</f>
        <v>250000000</v>
      </c>
      <c r="G541" s="54"/>
      <c r="H541" s="54">
        <v>473615901</v>
      </c>
      <c r="I541" s="54">
        <v>299008374</v>
      </c>
      <c r="J541" s="54">
        <v>299008374</v>
      </c>
      <c r="K541" s="35">
        <v>2777</v>
      </c>
      <c r="L541" s="11" t="s">
        <v>22</v>
      </c>
      <c r="M541" s="5" t="s">
        <v>1138</v>
      </c>
      <c r="N541" s="5" t="s">
        <v>23</v>
      </c>
      <c r="O541" s="5" t="s">
        <v>1138</v>
      </c>
      <c r="P541" s="17" t="s">
        <v>76</v>
      </c>
      <c r="Q541" s="17" t="s">
        <v>135</v>
      </c>
      <c r="R541" s="47" t="s">
        <v>136</v>
      </c>
      <c r="S541" s="40" t="s">
        <v>1129</v>
      </c>
      <c r="T541" s="61">
        <v>42072</v>
      </c>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c r="AS541" s="56"/>
      <c r="AT541" s="56"/>
      <c r="AU541" s="56"/>
      <c r="AV541" s="56"/>
      <c r="AW541" s="56"/>
      <c r="AX541" s="56"/>
      <c r="AY541" s="56"/>
      <c r="AZ541" s="56"/>
      <c r="BA541" s="56"/>
      <c r="BB541" s="56"/>
      <c r="BC541" s="56"/>
      <c r="BD541" s="56"/>
      <c r="BE541" s="56"/>
      <c r="BF541" s="56"/>
      <c r="BG541" s="56"/>
      <c r="BH541" s="56"/>
      <c r="BI541" s="56"/>
      <c r="BJ541" s="56"/>
      <c r="BK541" s="56"/>
      <c r="BL541" s="56"/>
      <c r="BM541" s="56"/>
      <c r="BN541" s="56"/>
      <c r="BO541" s="56"/>
      <c r="BP541" s="56"/>
      <c r="BQ541" s="56"/>
      <c r="BR541" s="56"/>
      <c r="BS541" s="56"/>
      <c r="BT541" s="56"/>
      <c r="BU541" s="56"/>
      <c r="BV541" s="56"/>
      <c r="BW541" s="56"/>
      <c r="BX541" s="56"/>
      <c r="BY541" s="56"/>
      <c r="BZ541" s="56"/>
      <c r="CA541" s="56"/>
      <c r="CB541" s="56"/>
      <c r="CC541" s="56"/>
      <c r="CD541" s="56"/>
      <c r="CE541" s="56"/>
      <c r="CF541" s="56"/>
      <c r="CG541" s="56"/>
      <c r="CH541" s="56"/>
      <c r="CI541" s="56"/>
      <c r="CJ541" s="56"/>
      <c r="CK541" s="56"/>
      <c r="CL541" s="56"/>
      <c r="CM541" s="56"/>
      <c r="CN541" s="56"/>
      <c r="CO541" s="56"/>
      <c r="CP541" s="56"/>
      <c r="CQ541" s="56"/>
      <c r="CR541" s="56"/>
      <c r="CS541" s="56"/>
      <c r="CT541" s="56"/>
      <c r="CU541" s="56"/>
      <c r="CV541" s="56"/>
      <c r="CW541" s="56"/>
      <c r="CX541" s="56"/>
      <c r="CY541" s="56"/>
      <c r="CZ541" s="56"/>
      <c r="DA541" s="56"/>
      <c r="DB541" s="56"/>
      <c r="DC541" s="56"/>
      <c r="DD541" s="56"/>
      <c r="DE541" s="56"/>
      <c r="DF541" s="56"/>
      <c r="DG541" s="56"/>
      <c r="DH541" s="56"/>
      <c r="DI541" s="56"/>
      <c r="DJ541" s="56"/>
      <c r="DK541" s="56"/>
      <c r="DL541" s="56"/>
      <c r="DM541" s="56"/>
      <c r="DN541" s="56"/>
      <c r="DO541" s="56"/>
      <c r="DP541" s="56"/>
      <c r="DQ541" s="56"/>
      <c r="DR541" s="56"/>
      <c r="DS541" s="56"/>
      <c r="DT541" s="56"/>
      <c r="DU541" s="56"/>
      <c r="DV541" s="56"/>
      <c r="DW541" s="56"/>
      <c r="DX541" s="56"/>
      <c r="DY541" s="56"/>
      <c r="DZ541" s="56"/>
      <c r="EA541" s="56"/>
      <c r="EB541" s="56"/>
      <c r="EC541" s="56"/>
      <c r="ED541" s="56"/>
      <c r="EE541" s="56"/>
      <c r="EF541" s="56"/>
      <c r="EG541" s="56"/>
      <c r="EH541" s="56"/>
      <c r="EI541" s="56"/>
      <c r="EJ541" s="56"/>
      <c r="EK541" s="56"/>
      <c r="EL541" s="56"/>
      <c r="EM541" s="56"/>
      <c r="EN541" s="56"/>
      <c r="EO541" s="56"/>
      <c r="EP541" s="56"/>
      <c r="EQ541" s="56"/>
      <c r="ER541" s="56"/>
      <c r="ES541" s="56"/>
      <c r="ET541" s="56"/>
      <c r="EU541" s="56"/>
      <c r="EV541" s="56"/>
      <c r="EW541" s="56"/>
      <c r="EX541" s="56"/>
      <c r="EY541" s="56"/>
      <c r="EZ541" s="56"/>
      <c r="FA541" s="56"/>
      <c r="FB541" s="56"/>
      <c r="FC541" s="56"/>
      <c r="FD541" s="56"/>
      <c r="FE541" s="56"/>
      <c r="FF541" s="56"/>
      <c r="FG541" s="56"/>
      <c r="FH541" s="56"/>
      <c r="FI541" s="56"/>
      <c r="FJ541" s="56"/>
      <c r="FK541" s="56"/>
      <c r="FL541" s="56"/>
      <c r="FM541" s="56"/>
      <c r="FN541" s="56"/>
      <c r="FO541" s="56"/>
      <c r="FP541" s="56"/>
      <c r="FQ541" s="56"/>
      <c r="FR541" s="56"/>
      <c r="FS541" s="56"/>
      <c r="FT541" s="56"/>
      <c r="FU541" s="56"/>
      <c r="FV541" s="56"/>
      <c r="FW541" s="56"/>
      <c r="FX541" s="56"/>
      <c r="FY541" s="56"/>
      <c r="FZ541" s="56"/>
      <c r="GA541" s="56"/>
      <c r="GB541" s="56"/>
      <c r="GC541" s="56"/>
      <c r="GD541" s="56"/>
      <c r="GE541" s="56"/>
      <c r="GF541" s="56"/>
      <c r="GG541" s="56"/>
      <c r="GH541" s="56"/>
      <c r="GI541" s="56"/>
      <c r="GJ541" s="56"/>
      <c r="GK541" s="56"/>
      <c r="GL541" s="56"/>
      <c r="GM541" s="56"/>
      <c r="GN541" s="56"/>
      <c r="GO541" s="56"/>
      <c r="GP541" s="56"/>
      <c r="GQ541" s="56"/>
      <c r="GR541" s="56"/>
      <c r="GS541" s="56"/>
      <c r="GT541" s="56"/>
      <c r="GU541" s="56"/>
      <c r="GV541" s="56"/>
      <c r="GW541" s="56"/>
      <c r="GX541" s="56"/>
      <c r="GY541" s="56"/>
      <c r="GZ541" s="56"/>
      <c r="HA541" s="56"/>
      <c r="HB541" s="56"/>
      <c r="HC541" s="56"/>
      <c r="HD541" s="56"/>
      <c r="HE541" s="56"/>
      <c r="HF541" s="56"/>
      <c r="HG541" s="56"/>
      <c r="HH541" s="56"/>
      <c r="HI541" s="56"/>
      <c r="HJ541" s="56"/>
      <c r="HK541" s="56"/>
      <c r="HL541" s="56"/>
      <c r="HM541" s="56"/>
      <c r="HN541" s="56"/>
      <c r="HO541" s="56"/>
      <c r="HP541" s="56"/>
      <c r="HQ541" s="56"/>
      <c r="HR541" s="56"/>
      <c r="HS541" s="56"/>
      <c r="HT541" s="56"/>
      <c r="HU541" s="56"/>
      <c r="HV541" s="56"/>
      <c r="HW541" s="56"/>
      <c r="HX541" s="56"/>
      <c r="HY541" s="56"/>
      <c r="HZ541" s="56"/>
      <c r="IA541" s="56"/>
      <c r="IB541" s="56"/>
      <c r="IC541" s="56"/>
      <c r="ID541" s="56"/>
      <c r="IE541" s="56"/>
      <c r="IF541" s="56"/>
      <c r="IG541" s="56"/>
      <c r="IH541" s="56"/>
      <c r="II541" s="56"/>
      <c r="IJ541" s="56"/>
      <c r="IK541" s="56"/>
      <c r="IL541" s="56"/>
      <c r="IM541" s="56"/>
      <c r="IN541" s="56"/>
      <c r="IO541" s="56"/>
      <c r="IP541" s="56"/>
      <c r="IQ541" s="56"/>
      <c r="IR541" s="56"/>
      <c r="IS541" s="56"/>
      <c r="IT541" s="56"/>
      <c r="IU541" s="56"/>
      <c r="IV541" s="56"/>
      <c r="IW541" s="56"/>
      <c r="IX541" s="56"/>
      <c r="IY541" s="56"/>
      <c r="IZ541" s="56"/>
      <c r="JA541" s="56"/>
      <c r="JB541" s="56"/>
      <c r="JC541" s="56"/>
      <c r="JD541" s="56"/>
      <c r="JE541" s="56"/>
      <c r="JF541" s="56"/>
      <c r="JG541" s="56"/>
      <c r="JH541" s="56"/>
      <c r="JI541" s="56"/>
      <c r="JJ541" s="56"/>
      <c r="JK541" s="56"/>
      <c r="JL541" s="56"/>
      <c r="JM541" s="56"/>
      <c r="JN541" s="56"/>
      <c r="JO541" s="56"/>
      <c r="JP541" s="56"/>
      <c r="JQ541" s="56"/>
      <c r="JR541" s="56"/>
      <c r="JS541" s="56"/>
      <c r="JT541" s="56"/>
      <c r="JU541" s="56"/>
      <c r="JV541" s="56"/>
      <c r="JW541" s="56"/>
    </row>
    <row r="542" spans="1:283" ht="71.25" x14ac:dyDescent="0.25">
      <c r="A542" s="3">
        <v>2013520000598</v>
      </c>
      <c r="B542" s="4" t="s">
        <v>847</v>
      </c>
      <c r="C542" s="5" t="s">
        <v>227</v>
      </c>
      <c r="D542" s="31">
        <v>35000000</v>
      </c>
      <c r="E542" s="31">
        <v>30000000</v>
      </c>
      <c r="F542" s="31">
        <v>5000000</v>
      </c>
      <c r="G542" s="54">
        <v>0</v>
      </c>
      <c r="H542" s="54">
        <v>0</v>
      </c>
      <c r="I542" s="54">
        <f t="shared" si="14"/>
        <v>0</v>
      </c>
      <c r="J542" s="54">
        <f t="shared" si="15"/>
        <v>35000000</v>
      </c>
      <c r="K542" s="35">
        <v>17640</v>
      </c>
      <c r="L542" s="11" t="s">
        <v>22</v>
      </c>
      <c r="M542" s="5" t="s">
        <v>848</v>
      </c>
      <c r="N542" s="5" t="s">
        <v>23</v>
      </c>
      <c r="O542" s="5" t="s">
        <v>848</v>
      </c>
      <c r="P542" s="17" t="s">
        <v>76</v>
      </c>
      <c r="Q542" s="17" t="s">
        <v>135</v>
      </c>
      <c r="R542" s="47" t="s">
        <v>136</v>
      </c>
      <c r="S542" s="40" t="s">
        <v>1129</v>
      </c>
      <c r="T542" s="61">
        <v>41586</v>
      </c>
    </row>
    <row r="543" spans="1:283" ht="71.25" x14ac:dyDescent="0.25">
      <c r="A543" s="3">
        <v>2013520000599</v>
      </c>
      <c r="B543" s="4" t="s">
        <v>849</v>
      </c>
      <c r="C543" s="5" t="s">
        <v>392</v>
      </c>
      <c r="D543" s="31">
        <v>133000000</v>
      </c>
      <c r="E543" s="31">
        <v>50000000</v>
      </c>
      <c r="F543" s="31">
        <f>+D543-E543</f>
        <v>83000000</v>
      </c>
      <c r="G543" s="54">
        <v>0</v>
      </c>
      <c r="H543" s="54">
        <v>0</v>
      </c>
      <c r="I543" s="54">
        <f t="shared" si="14"/>
        <v>0</v>
      </c>
      <c r="J543" s="54">
        <f t="shared" si="15"/>
        <v>133000000</v>
      </c>
      <c r="K543" s="34">
        <v>460</v>
      </c>
      <c r="L543" s="11" t="s">
        <v>22</v>
      </c>
      <c r="M543" s="5" t="s">
        <v>850</v>
      </c>
      <c r="N543" s="5" t="s">
        <v>23</v>
      </c>
      <c r="O543" s="5" t="s">
        <v>850</v>
      </c>
      <c r="P543" s="17" t="s">
        <v>76</v>
      </c>
      <c r="Q543" s="17" t="s">
        <v>135</v>
      </c>
      <c r="R543" s="47" t="s">
        <v>851</v>
      </c>
      <c r="S543" s="40" t="s">
        <v>1129</v>
      </c>
      <c r="T543" s="61">
        <v>41586</v>
      </c>
    </row>
    <row r="544" spans="1:283" ht="71.25" x14ac:dyDescent="0.25">
      <c r="A544" s="3">
        <v>2013520000600</v>
      </c>
      <c r="B544" s="4" t="s">
        <v>852</v>
      </c>
      <c r="C544" s="5" t="s">
        <v>455</v>
      </c>
      <c r="D544" s="31">
        <v>80000000</v>
      </c>
      <c r="E544" s="31">
        <v>80000000</v>
      </c>
      <c r="F544" s="31"/>
      <c r="G544" s="54">
        <v>0</v>
      </c>
      <c r="H544" s="54">
        <v>0</v>
      </c>
      <c r="I544" s="54">
        <f t="shared" si="14"/>
        <v>0</v>
      </c>
      <c r="J544" s="54">
        <f t="shared" si="15"/>
        <v>80000000</v>
      </c>
      <c r="K544" s="34">
        <v>347</v>
      </c>
      <c r="L544" s="11" t="s">
        <v>12</v>
      </c>
      <c r="M544" s="5" t="s">
        <v>853</v>
      </c>
      <c r="N544" s="5" t="s">
        <v>27</v>
      </c>
      <c r="O544" s="5" t="s">
        <v>853</v>
      </c>
      <c r="P544" s="17" t="s">
        <v>76</v>
      </c>
      <c r="Q544" s="17" t="s">
        <v>135</v>
      </c>
      <c r="R544" s="47" t="s">
        <v>136</v>
      </c>
      <c r="S544" s="40" t="s">
        <v>1129</v>
      </c>
      <c r="T544" s="61">
        <v>41586</v>
      </c>
    </row>
    <row r="545" spans="1:283" ht="71.25" x14ac:dyDescent="0.25">
      <c r="A545" s="3">
        <v>2013520000601</v>
      </c>
      <c r="B545" s="4" t="s">
        <v>854</v>
      </c>
      <c r="C545" s="5" t="s">
        <v>61</v>
      </c>
      <c r="D545" s="31">
        <v>115898423</v>
      </c>
      <c r="E545" s="31">
        <v>115898423</v>
      </c>
      <c r="F545" s="31"/>
      <c r="G545" s="54">
        <v>0</v>
      </c>
      <c r="H545" s="54">
        <v>0</v>
      </c>
      <c r="I545" s="54">
        <f t="shared" si="14"/>
        <v>0</v>
      </c>
      <c r="J545" s="54">
        <f t="shared" si="15"/>
        <v>115898423</v>
      </c>
      <c r="K545" s="34">
        <v>220</v>
      </c>
      <c r="L545" s="11" t="s">
        <v>12</v>
      </c>
      <c r="M545" s="5" t="s">
        <v>855</v>
      </c>
      <c r="N545" s="5" t="s">
        <v>27</v>
      </c>
      <c r="O545" s="5" t="s">
        <v>855</v>
      </c>
      <c r="P545" s="17" t="s">
        <v>76</v>
      </c>
      <c r="Q545" s="17" t="s">
        <v>135</v>
      </c>
      <c r="R545" s="47" t="s">
        <v>136</v>
      </c>
      <c r="S545" s="40" t="s">
        <v>1129</v>
      </c>
      <c r="T545" s="61">
        <v>41586</v>
      </c>
    </row>
    <row r="546" spans="1:283" ht="71.25" x14ac:dyDescent="0.25">
      <c r="A546" s="3">
        <v>2013520000602</v>
      </c>
      <c r="B546" s="4" t="s">
        <v>856</v>
      </c>
      <c r="C546" s="5" t="s">
        <v>56</v>
      </c>
      <c r="D546" s="31">
        <v>200000000</v>
      </c>
      <c r="E546" s="31">
        <v>100000</v>
      </c>
      <c r="F546" s="31">
        <v>100000</v>
      </c>
      <c r="G546" s="54">
        <v>0</v>
      </c>
      <c r="H546" s="54">
        <v>0</v>
      </c>
      <c r="I546" s="54">
        <f t="shared" si="14"/>
        <v>0</v>
      </c>
      <c r="J546" s="54">
        <f t="shared" si="15"/>
        <v>200000000</v>
      </c>
      <c r="K546" s="35">
        <v>1296</v>
      </c>
      <c r="L546" s="11" t="s">
        <v>12</v>
      </c>
      <c r="M546" s="5" t="s">
        <v>57</v>
      </c>
      <c r="N546" s="5" t="s">
        <v>34</v>
      </c>
      <c r="O546" s="5" t="s">
        <v>57</v>
      </c>
      <c r="P546" s="17" t="s">
        <v>76</v>
      </c>
      <c r="Q546" s="17" t="s">
        <v>135</v>
      </c>
      <c r="R546" s="47" t="s">
        <v>136</v>
      </c>
      <c r="S546" s="40" t="s">
        <v>1129</v>
      </c>
      <c r="T546" s="61">
        <v>41586</v>
      </c>
    </row>
    <row r="547" spans="1:283" ht="71.25" x14ac:dyDescent="0.25">
      <c r="A547" s="3">
        <v>2013520000603</v>
      </c>
      <c r="B547" s="4" t="s">
        <v>857</v>
      </c>
      <c r="C547" s="5" t="s">
        <v>149</v>
      </c>
      <c r="D547" s="31">
        <v>138067588</v>
      </c>
      <c r="E547" s="31">
        <v>138067588</v>
      </c>
      <c r="F547" s="31"/>
      <c r="G547" s="54">
        <v>0</v>
      </c>
      <c r="H547" s="54">
        <v>0</v>
      </c>
      <c r="I547" s="54">
        <f t="shared" si="14"/>
        <v>0</v>
      </c>
      <c r="J547" s="54">
        <f t="shared" si="15"/>
        <v>138067588</v>
      </c>
      <c r="K547" s="34">
        <v>293</v>
      </c>
      <c r="L547" s="11" t="s">
        <v>12</v>
      </c>
      <c r="M547" s="5" t="s">
        <v>858</v>
      </c>
      <c r="N547" s="5" t="s">
        <v>27</v>
      </c>
      <c r="O547" s="5" t="s">
        <v>166</v>
      </c>
      <c r="P547" s="17" t="s">
        <v>76</v>
      </c>
      <c r="Q547" s="17" t="s">
        <v>135</v>
      </c>
      <c r="R547" s="47" t="s">
        <v>136</v>
      </c>
      <c r="S547" s="40" t="s">
        <v>1129</v>
      </c>
      <c r="T547" s="61">
        <v>41586</v>
      </c>
    </row>
    <row r="548" spans="1:283" ht="99.75" x14ac:dyDescent="0.25">
      <c r="A548" s="3">
        <v>2013520000604</v>
      </c>
      <c r="B548" s="4" t="s">
        <v>859</v>
      </c>
      <c r="C548" s="5" t="s">
        <v>374</v>
      </c>
      <c r="D548" s="31">
        <v>40060000</v>
      </c>
      <c r="E548" s="31">
        <v>40060000</v>
      </c>
      <c r="F548" s="31"/>
      <c r="G548" s="54">
        <v>0</v>
      </c>
      <c r="H548" s="54">
        <v>0</v>
      </c>
      <c r="I548" s="54">
        <f t="shared" si="14"/>
        <v>0</v>
      </c>
      <c r="J548" s="54">
        <f t="shared" si="15"/>
        <v>40060000</v>
      </c>
      <c r="K548" s="34">
        <v>36</v>
      </c>
      <c r="L548" s="11" t="s">
        <v>204</v>
      </c>
      <c r="M548" s="5" t="s">
        <v>375</v>
      </c>
      <c r="N548" s="5" t="s">
        <v>14</v>
      </c>
      <c r="O548" s="5" t="s">
        <v>375</v>
      </c>
      <c r="P548" s="17" t="s">
        <v>174</v>
      </c>
      <c r="Q548" s="17" t="s">
        <v>206</v>
      </c>
      <c r="R548" s="47" t="s">
        <v>207</v>
      </c>
      <c r="S548" s="40" t="s">
        <v>1129</v>
      </c>
      <c r="T548" s="61">
        <v>41586</v>
      </c>
    </row>
    <row r="549" spans="1:283" ht="99.75" x14ac:dyDescent="0.25">
      <c r="A549" s="3">
        <v>2013520000605</v>
      </c>
      <c r="B549" s="4" t="s">
        <v>860</v>
      </c>
      <c r="C549" s="5" t="s">
        <v>389</v>
      </c>
      <c r="D549" s="31">
        <v>100000000</v>
      </c>
      <c r="E549" s="31">
        <v>90000000</v>
      </c>
      <c r="F549" s="31">
        <f>+D549-E549</f>
        <v>10000000</v>
      </c>
      <c r="G549" s="54">
        <v>0</v>
      </c>
      <c r="H549" s="54">
        <v>0</v>
      </c>
      <c r="I549" s="54">
        <f t="shared" si="14"/>
        <v>0</v>
      </c>
      <c r="J549" s="54">
        <f t="shared" si="15"/>
        <v>100000000</v>
      </c>
      <c r="K549" s="34">
        <v>696</v>
      </c>
      <c r="L549" s="11" t="s">
        <v>204</v>
      </c>
      <c r="M549" s="5" t="s">
        <v>390</v>
      </c>
      <c r="N549" s="5" t="s">
        <v>14</v>
      </c>
      <c r="O549" s="5" t="s">
        <v>390</v>
      </c>
      <c r="P549" s="17" t="s">
        <v>174</v>
      </c>
      <c r="Q549" s="17" t="s">
        <v>206</v>
      </c>
      <c r="R549" s="47" t="s">
        <v>207</v>
      </c>
      <c r="S549" s="40" t="s">
        <v>1129</v>
      </c>
      <c r="T549" s="61">
        <v>41586</v>
      </c>
    </row>
    <row r="550" spans="1:283" ht="99.75" x14ac:dyDescent="0.25">
      <c r="A550" s="3">
        <v>2013520000606</v>
      </c>
      <c r="B550" s="4" t="s">
        <v>861</v>
      </c>
      <c r="C550" s="5" t="s">
        <v>54</v>
      </c>
      <c r="D550" s="31">
        <v>187502942</v>
      </c>
      <c r="E550" s="31">
        <v>169979303</v>
      </c>
      <c r="F550" s="31">
        <f>+D550-E550</f>
        <v>17523639</v>
      </c>
      <c r="G550" s="54">
        <v>0</v>
      </c>
      <c r="H550" s="54">
        <v>0</v>
      </c>
      <c r="I550" s="54">
        <f t="shared" si="14"/>
        <v>0</v>
      </c>
      <c r="J550" s="54">
        <f t="shared" si="15"/>
        <v>187502942</v>
      </c>
      <c r="K550" s="35">
        <v>2181</v>
      </c>
      <c r="L550" s="11" t="s">
        <v>204</v>
      </c>
      <c r="M550" s="5" t="s">
        <v>196</v>
      </c>
      <c r="N550" s="5" t="s">
        <v>14</v>
      </c>
      <c r="O550" s="5" t="s">
        <v>196</v>
      </c>
      <c r="P550" s="17" t="s">
        <v>174</v>
      </c>
      <c r="Q550" s="17" t="s">
        <v>206</v>
      </c>
      <c r="R550" s="47" t="s">
        <v>207</v>
      </c>
      <c r="S550" s="40" t="s">
        <v>1129</v>
      </c>
      <c r="T550" s="61">
        <v>41586</v>
      </c>
    </row>
    <row r="551" spans="1:283" ht="71.25" x14ac:dyDescent="0.25">
      <c r="A551" s="3">
        <v>2013520000607</v>
      </c>
      <c r="B551" s="4" t="s">
        <v>862</v>
      </c>
      <c r="C551" s="5" t="s">
        <v>352</v>
      </c>
      <c r="D551" s="31">
        <v>313200000</v>
      </c>
      <c r="E551" s="31">
        <v>300000000</v>
      </c>
      <c r="F551" s="31">
        <f>+D551-E551</f>
        <v>13200000</v>
      </c>
      <c r="G551" s="54">
        <v>0</v>
      </c>
      <c r="H551" s="54">
        <v>0</v>
      </c>
      <c r="I551" s="54">
        <f t="shared" si="14"/>
        <v>0</v>
      </c>
      <c r="J551" s="54">
        <f t="shared" si="15"/>
        <v>313200000</v>
      </c>
      <c r="K551" s="34">
        <v>31</v>
      </c>
      <c r="L551" s="11" t="s">
        <v>40</v>
      </c>
      <c r="M551" s="5" t="s">
        <v>863</v>
      </c>
      <c r="N551" s="5" t="s">
        <v>42</v>
      </c>
      <c r="O551" s="5" t="s">
        <v>13</v>
      </c>
      <c r="P551" s="17" t="s">
        <v>145</v>
      </c>
      <c r="Q551" s="17" t="s">
        <v>146</v>
      </c>
      <c r="R551" s="47" t="s">
        <v>147</v>
      </c>
      <c r="S551" s="40" t="s">
        <v>1129</v>
      </c>
      <c r="T551" s="61">
        <v>41586</v>
      </c>
    </row>
    <row r="552" spans="1:283" s="1" customFormat="1" ht="42.75" x14ac:dyDescent="0.25">
      <c r="A552" s="3">
        <v>2013520000608</v>
      </c>
      <c r="B552" s="4" t="s">
        <v>1139</v>
      </c>
      <c r="C552" s="5" t="s">
        <v>436</v>
      </c>
      <c r="D552" s="31"/>
      <c r="E552" s="31"/>
      <c r="F552" s="31"/>
      <c r="G552" s="54"/>
      <c r="H552" s="54"/>
      <c r="I552" s="54"/>
      <c r="J552" s="54"/>
      <c r="K552" s="34"/>
      <c r="L552" s="11"/>
      <c r="M552" s="5"/>
      <c r="N552" s="5"/>
      <c r="O552" s="5"/>
      <c r="P552" s="17"/>
      <c r="Q552" s="17"/>
      <c r="R552" s="47"/>
      <c r="S552" s="40" t="s">
        <v>1134</v>
      </c>
      <c r="T552" s="61">
        <v>41585</v>
      </c>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c r="AS552" s="56"/>
      <c r="AT552" s="56"/>
      <c r="AU552" s="56"/>
      <c r="AV552" s="56"/>
      <c r="AW552" s="56"/>
      <c r="AX552" s="56"/>
      <c r="AY552" s="56"/>
      <c r="AZ552" s="56"/>
      <c r="BA552" s="56"/>
      <c r="BB552" s="56"/>
      <c r="BC552" s="56"/>
      <c r="BD552" s="56"/>
      <c r="BE552" s="56"/>
      <c r="BF552" s="56"/>
      <c r="BG552" s="56"/>
      <c r="BH552" s="56"/>
      <c r="BI552" s="56"/>
      <c r="BJ552" s="56"/>
      <c r="BK552" s="56"/>
      <c r="BL552" s="56"/>
      <c r="BM552" s="56"/>
      <c r="BN552" s="56"/>
      <c r="BO552" s="56"/>
      <c r="BP552" s="56"/>
      <c r="BQ552" s="56"/>
      <c r="BR552" s="56"/>
      <c r="BS552" s="56"/>
      <c r="BT552" s="56"/>
      <c r="BU552" s="56"/>
      <c r="BV552" s="56"/>
      <c r="BW552" s="56"/>
      <c r="BX552" s="56"/>
      <c r="BY552" s="56"/>
      <c r="BZ552" s="56"/>
      <c r="CA552" s="56"/>
      <c r="CB552" s="56"/>
      <c r="CC552" s="56"/>
      <c r="CD552" s="56"/>
      <c r="CE552" s="56"/>
      <c r="CF552" s="56"/>
      <c r="CG552" s="56"/>
      <c r="CH552" s="56"/>
      <c r="CI552" s="56"/>
      <c r="CJ552" s="56"/>
      <c r="CK552" s="56"/>
      <c r="CL552" s="56"/>
      <c r="CM552" s="56"/>
      <c r="CN552" s="56"/>
      <c r="CO552" s="56"/>
      <c r="CP552" s="56"/>
      <c r="CQ552" s="56"/>
      <c r="CR552" s="56"/>
      <c r="CS552" s="56"/>
      <c r="CT552" s="56"/>
      <c r="CU552" s="56"/>
      <c r="CV552" s="56"/>
      <c r="CW552" s="56"/>
      <c r="CX552" s="56"/>
      <c r="CY552" s="56"/>
      <c r="CZ552" s="56"/>
      <c r="DA552" s="56"/>
      <c r="DB552" s="56"/>
      <c r="DC552" s="56"/>
      <c r="DD552" s="56"/>
      <c r="DE552" s="56"/>
      <c r="DF552" s="56"/>
      <c r="DG552" s="56"/>
      <c r="DH552" s="56"/>
      <c r="DI552" s="56"/>
      <c r="DJ552" s="56"/>
      <c r="DK552" s="56"/>
      <c r="DL552" s="56"/>
      <c r="DM552" s="56"/>
      <c r="DN552" s="56"/>
      <c r="DO552" s="56"/>
      <c r="DP552" s="56"/>
      <c r="DQ552" s="56"/>
      <c r="DR552" s="56"/>
      <c r="DS552" s="56"/>
      <c r="DT552" s="56"/>
      <c r="DU552" s="56"/>
      <c r="DV552" s="56"/>
      <c r="DW552" s="56"/>
      <c r="DX552" s="56"/>
      <c r="DY552" s="56"/>
      <c r="DZ552" s="56"/>
      <c r="EA552" s="56"/>
      <c r="EB552" s="56"/>
      <c r="EC552" s="56"/>
      <c r="ED552" s="56"/>
      <c r="EE552" s="56"/>
      <c r="EF552" s="56"/>
      <c r="EG552" s="56"/>
      <c r="EH552" s="56"/>
      <c r="EI552" s="56"/>
      <c r="EJ552" s="56"/>
      <c r="EK552" s="56"/>
      <c r="EL552" s="56"/>
      <c r="EM552" s="56"/>
      <c r="EN552" s="56"/>
      <c r="EO552" s="56"/>
      <c r="EP552" s="56"/>
      <c r="EQ552" s="56"/>
      <c r="ER552" s="56"/>
      <c r="ES552" s="56"/>
      <c r="ET552" s="56"/>
      <c r="EU552" s="56"/>
      <c r="EV552" s="56"/>
      <c r="EW552" s="56"/>
      <c r="EX552" s="56"/>
      <c r="EY552" s="56"/>
      <c r="EZ552" s="56"/>
      <c r="FA552" s="56"/>
      <c r="FB552" s="56"/>
      <c r="FC552" s="56"/>
      <c r="FD552" s="56"/>
      <c r="FE552" s="56"/>
      <c r="FF552" s="56"/>
      <c r="FG552" s="56"/>
      <c r="FH552" s="56"/>
      <c r="FI552" s="56"/>
      <c r="FJ552" s="56"/>
      <c r="FK552" s="56"/>
      <c r="FL552" s="56"/>
      <c r="FM552" s="56"/>
      <c r="FN552" s="56"/>
      <c r="FO552" s="56"/>
      <c r="FP552" s="56"/>
      <c r="FQ552" s="56"/>
      <c r="FR552" s="56"/>
      <c r="FS552" s="56"/>
      <c r="FT552" s="56"/>
      <c r="FU552" s="56"/>
      <c r="FV552" s="56"/>
      <c r="FW552" s="56"/>
      <c r="FX552" s="56"/>
      <c r="FY552" s="56"/>
      <c r="FZ552" s="56"/>
      <c r="GA552" s="56"/>
      <c r="GB552" s="56"/>
      <c r="GC552" s="56"/>
      <c r="GD552" s="56"/>
      <c r="GE552" s="56"/>
      <c r="GF552" s="56"/>
      <c r="GG552" s="56"/>
      <c r="GH552" s="56"/>
      <c r="GI552" s="56"/>
      <c r="GJ552" s="56"/>
      <c r="GK552" s="56"/>
      <c r="GL552" s="56"/>
      <c r="GM552" s="56"/>
      <c r="GN552" s="56"/>
      <c r="GO552" s="56"/>
      <c r="GP552" s="56"/>
      <c r="GQ552" s="56"/>
      <c r="GR552" s="56"/>
      <c r="GS552" s="56"/>
      <c r="GT552" s="56"/>
      <c r="GU552" s="56"/>
      <c r="GV552" s="56"/>
      <c r="GW552" s="56"/>
      <c r="GX552" s="56"/>
      <c r="GY552" s="56"/>
      <c r="GZ552" s="56"/>
      <c r="HA552" s="56"/>
      <c r="HB552" s="56"/>
      <c r="HC552" s="56"/>
      <c r="HD552" s="56"/>
      <c r="HE552" s="56"/>
      <c r="HF552" s="56"/>
      <c r="HG552" s="56"/>
      <c r="HH552" s="56"/>
      <c r="HI552" s="56"/>
      <c r="HJ552" s="56"/>
      <c r="HK552" s="56"/>
      <c r="HL552" s="56"/>
      <c r="HM552" s="56"/>
      <c r="HN552" s="56"/>
      <c r="HO552" s="56"/>
      <c r="HP552" s="56"/>
      <c r="HQ552" s="56"/>
      <c r="HR552" s="56"/>
      <c r="HS552" s="56"/>
      <c r="HT552" s="56"/>
      <c r="HU552" s="56"/>
      <c r="HV552" s="56"/>
      <c r="HW552" s="56"/>
      <c r="HX552" s="56"/>
      <c r="HY552" s="56"/>
      <c r="HZ552" s="56"/>
      <c r="IA552" s="56"/>
      <c r="IB552" s="56"/>
      <c r="IC552" s="56"/>
      <c r="ID552" s="56"/>
      <c r="IE552" s="56"/>
      <c r="IF552" s="56"/>
      <c r="IG552" s="56"/>
      <c r="IH552" s="56"/>
      <c r="II552" s="56"/>
      <c r="IJ552" s="56"/>
      <c r="IK552" s="56"/>
      <c r="IL552" s="56"/>
      <c r="IM552" s="56"/>
      <c r="IN552" s="56"/>
      <c r="IO552" s="56"/>
      <c r="IP552" s="56"/>
      <c r="IQ552" s="56"/>
      <c r="IR552" s="56"/>
      <c r="IS552" s="56"/>
      <c r="IT552" s="56"/>
      <c r="IU552" s="56"/>
      <c r="IV552" s="56"/>
      <c r="IW552" s="56"/>
      <c r="IX552" s="56"/>
      <c r="IY552" s="56"/>
      <c r="IZ552" s="56"/>
      <c r="JA552" s="56"/>
      <c r="JB552" s="56"/>
      <c r="JC552" s="56"/>
      <c r="JD552" s="56"/>
      <c r="JE552" s="56"/>
      <c r="JF552" s="56"/>
      <c r="JG552" s="56"/>
      <c r="JH552" s="56"/>
      <c r="JI552" s="56"/>
      <c r="JJ552" s="56"/>
      <c r="JK552" s="56"/>
      <c r="JL552" s="56"/>
      <c r="JM552" s="56"/>
      <c r="JN552" s="56"/>
      <c r="JO552" s="56"/>
      <c r="JP552" s="56"/>
      <c r="JQ552" s="56"/>
      <c r="JR552" s="56"/>
      <c r="JS552" s="56"/>
      <c r="JT552" s="56"/>
      <c r="JU552" s="56"/>
      <c r="JV552" s="56"/>
      <c r="JW552" s="56"/>
    </row>
    <row r="553" spans="1:283" ht="57" x14ac:dyDescent="0.25">
      <c r="A553" s="3">
        <v>2013520000609</v>
      </c>
      <c r="B553" s="4" t="s">
        <v>864</v>
      </c>
      <c r="C553" s="5" t="s">
        <v>436</v>
      </c>
      <c r="D553" s="31">
        <v>175712000</v>
      </c>
      <c r="E553" s="31">
        <v>170712000</v>
      </c>
      <c r="F553" s="31">
        <f>+D553-E553</f>
        <v>5000000</v>
      </c>
      <c r="G553" s="54">
        <v>0</v>
      </c>
      <c r="H553" s="54">
        <v>0</v>
      </c>
      <c r="I553" s="54">
        <f t="shared" si="14"/>
        <v>0</v>
      </c>
      <c r="J553" s="54">
        <f t="shared" si="15"/>
        <v>175712000</v>
      </c>
      <c r="K553" s="35">
        <v>3500</v>
      </c>
      <c r="L553" s="11" t="s">
        <v>12</v>
      </c>
      <c r="M553" s="5" t="s">
        <v>680</v>
      </c>
      <c r="N553" s="5" t="s">
        <v>14</v>
      </c>
      <c r="O553" s="5" t="s">
        <v>680</v>
      </c>
      <c r="P553" s="17" t="s">
        <v>174</v>
      </c>
      <c r="Q553" s="17" t="s">
        <v>175</v>
      </c>
      <c r="R553" s="47" t="s">
        <v>396</v>
      </c>
      <c r="S553" s="40" t="s">
        <v>1129</v>
      </c>
      <c r="T553" s="61">
        <v>41587</v>
      </c>
    </row>
    <row r="554" spans="1:283" s="1" customFormat="1" ht="71.25" x14ac:dyDescent="0.25">
      <c r="A554" s="162">
        <v>2013520000610</v>
      </c>
      <c r="B554" s="146" t="s">
        <v>904</v>
      </c>
      <c r="C554" s="5" t="s">
        <v>215</v>
      </c>
      <c r="D554" s="31">
        <v>127000000</v>
      </c>
      <c r="E554" s="31">
        <v>112000000</v>
      </c>
      <c r="F554" s="31">
        <f>+D554-E554</f>
        <v>15000000</v>
      </c>
      <c r="G554" s="54"/>
      <c r="H554" s="54"/>
      <c r="I554" s="54"/>
      <c r="J554" s="31">
        <v>127000000</v>
      </c>
      <c r="K554" s="35">
        <v>574</v>
      </c>
      <c r="L554" s="11" t="s">
        <v>12</v>
      </c>
      <c r="M554" s="5" t="s">
        <v>1140</v>
      </c>
      <c r="N554" s="5" t="s">
        <v>62</v>
      </c>
      <c r="O554" s="5" t="s">
        <v>905</v>
      </c>
      <c r="P554" s="17" t="s">
        <v>76</v>
      </c>
      <c r="Q554" s="17" t="s">
        <v>135</v>
      </c>
      <c r="R554" s="47" t="s">
        <v>136</v>
      </c>
      <c r="S554" s="40" t="s">
        <v>1129</v>
      </c>
      <c r="T554" s="61">
        <v>41649</v>
      </c>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c r="AS554" s="56"/>
      <c r="AT554" s="56"/>
      <c r="AU554" s="56"/>
      <c r="AV554" s="56"/>
      <c r="AW554" s="56"/>
      <c r="AX554" s="56"/>
      <c r="AY554" s="56"/>
      <c r="AZ554" s="56"/>
      <c r="BA554" s="56"/>
      <c r="BB554" s="56"/>
      <c r="BC554" s="56"/>
      <c r="BD554" s="56"/>
      <c r="BE554" s="56"/>
      <c r="BF554" s="56"/>
      <c r="BG554" s="56"/>
      <c r="BH554" s="56"/>
      <c r="BI554" s="56"/>
      <c r="BJ554" s="56"/>
      <c r="BK554" s="56"/>
      <c r="BL554" s="56"/>
      <c r="BM554" s="56"/>
      <c r="BN554" s="56"/>
      <c r="BO554" s="56"/>
      <c r="BP554" s="56"/>
      <c r="BQ554" s="56"/>
      <c r="BR554" s="56"/>
      <c r="BS554" s="56"/>
      <c r="BT554" s="56"/>
      <c r="BU554" s="56"/>
      <c r="BV554" s="56"/>
      <c r="BW554" s="56"/>
      <c r="BX554" s="56"/>
      <c r="BY554" s="56"/>
      <c r="BZ554" s="56"/>
      <c r="CA554" s="56"/>
      <c r="CB554" s="56"/>
      <c r="CC554" s="56"/>
      <c r="CD554" s="56"/>
      <c r="CE554" s="56"/>
      <c r="CF554" s="56"/>
      <c r="CG554" s="56"/>
      <c r="CH554" s="56"/>
      <c r="CI554" s="56"/>
      <c r="CJ554" s="56"/>
      <c r="CK554" s="56"/>
      <c r="CL554" s="56"/>
      <c r="CM554" s="56"/>
      <c r="CN554" s="56"/>
      <c r="CO554" s="56"/>
      <c r="CP554" s="56"/>
      <c r="CQ554" s="56"/>
      <c r="CR554" s="56"/>
      <c r="CS554" s="56"/>
      <c r="CT554" s="56"/>
      <c r="CU554" s="56"/>
      <c r="CV554" s="56"/>
      <c r="CW554" s="56"/>
      <c r="CX554" s="56"/>
      <c r="CY554" s="56"/>
      <c r="CZ554" s="56"/>
      <c r="DA554" s="56"/>
      <c r="DB554" s="56"/>
      <c r="DC554" s="56"/>
      <c r="DD554" s="56"/>
      <c r="DE554" s="56"/>
      <c r="DF554" s="56"/>
      <c r="DG554" s="56"/>
      <c r="DH554" s="56"/>
      <c r="DI554" s="56"/>
      <c r="DJ554" s="56"/>
      <c r="DK554" s="56"/>
      <c r="DL554" s="56"/>
      <c r="DM554" s="56"/>
      <c r="DN554" s="56"/>
      <c r="DO554" s="56"/>
      <c r="DP554" s="56"/>
      <c r="DQ554" s="56"/>
      <c r="DR554" s="56"/>
      <c r="DS554" s="56"/>
      <c r="DT554" s="56"/>
      <c r="DU554" s="56"/>
      <c r="DV554" s="56"/>
      <c r="DW554" s="56"/>
      <c r="DX554" s="56"/>
      <c r="DY554" s="56"/>
      <c r="DZ554" s="56"/>
      <c r="EA554" s="56"/>
      <c r="EB554" s="56"/>
      <c r="EC554" s="56"/>
      <c r="ED554" s="56"/>
      <c r="EE554" s="56"/>
      <c r="EF554" s="56"/>
      <c r="EG554" s="56"/>
      <c r="EH554" s="56"/>
      <c r="EI554" s="56"/>
      <c r="EJ554" s="56"/>
      <c r="EK554" s="56"/>
      <c r="EL554" s="56"/>
      <c r="EM554" s="56"/>
      <c r="EN554" s="56"/>
      <c r="EO554" s="56"/>
      <c r="EP554" s="56"/>
      <c r="EQ554" s="56"/>
      <c r="ER554" s="56"/>
      <c r="ES554" s="56"/>
      <c r="ET554" s="56"/>
      <c r="EU554" s="56"/>
      <c r="EV554" s="56"/>
      <c r="EW554" s="56"/>
      <c r="EX554" s="56"/>
      <c r="EY554" s="56"/>
      <c r="EZ554" s="56"/>
      <c r="FA554" s="56"/>
      <c r="FB554" s="56"/>
      <c r="FC554" s="56"/>
      <c r="FD554" s="56"/>
      <c r="FE554" s="56"/>
      <c r="FF554" s="56"/>
      <c r="FG554" s="56"/>
      <c r="FH554" s="56"/>
      <c r="FI554" s="56"/>
      <c r="FJ554" s="56"/>
      <c r="FK554" s="56"/>
      <c r="FL554" s="56"/>
      <c r="FM554" s="56"/>
      <c r="FN554" s="56"/>
      <c r="FO554" s="56"/>
      <c r="FP554" s="56"/>
      <c r="FQ554" s="56"/>
      <c r="FR554" s="56"/>
      <c r="FS554" s="56"/>
      <c r="FT554" s="56"/>
      <c r="FU554" s="56"/>
      <c r="FV554" s="56"/>
      <c r="FW554" s="56"/>
      <c r="FX554" s="56"/>
      <c r="FY554" s="56"/>
      <c r="FZ554" s="56"/>
      <c r="GA554" s="56"/>
      <c r="GB554" s="56"/>
      <c r="GC554" s="56"/>
      <c r="GD554" s="56"/>
      <c r="GE554" s="56"/>
      <c r="GF554" s="56"/>
      <c r="GG554" s="56"/>
      <c r="GH554" s="56"/>
      <c r="GI554" s="56"/>
      <c r="GJ554" s="56"/>
      <c r="GK554" s="56"/>
      <c r="GL554" s="56"/>
      <c r="GM554" s="56"/>
      <c r="GN554" s="56"/>
      <c r="GO554" s="56"/>
      <c r="GP554" s="56"/>
      <c r="GQ554" s="56"/>
      <c r="GR554" s="56"/>
      <c r="GS554" s="56"/>
      <c r="GT554" s="56"/>
      <c r="GU554" s="56"/>
      <c r="GV554" s="56"/>
      <c r="GW554" s="56"/>
      <c r="GX554" s="56"/>
      <c r="GY554" s="56"/>
      <c r="GZ554" s="56"/>
      <c r="HA554" s="56"/>
      <c r="HB554" s="56"/>
      <c r="HC554" s="56"/>
      <c r="HD554" s="56"/>
      <c r="HE554" s="56"/>
      <c r="HF554" s="56"/>
      <c r="HG554" s="56"/>
      <c r="HH554" s="56"/>
      <c r="HI554" s="56"/>
      <c r="HJ554" s="56"/>
      <c r="HK554" s="56"/>
      <c r="HL554" s="56"/>
      <c r="HM554" s="56"/>
      <c r="HN554" s="56"/>
      <c r="HO554" s="56"/>
      <c r="HP554" s="56"/>
      <c r="HQ554" s="56"/>
      <c r="HR554" s="56"/>
      <c r="HS554" s="56"/>
      <c r="HT554" s="56"/>
      <c r="HU554" s="56"/>
      <c r="HV554" s="56"/>
      <c r="HW554" s="56"/>
      <c r="HX554" s="56"/>
      <c r="HY554" s="56"/>
      <c r="HZ554" s="56"/>
      <c r="IA554" s="56"/>
      <c r="IB554" s="56"/>
      <c r="IC554" s="56"/>
      <c r="ID554" s="56"/>
      <c r="IE554" s="56"/>
      <c r="IF554" s="56"/>
      <c r="IG554" s="56"/>
      <c r="IH554" s="56"/>
      <c r="II554" s="56"/>
      <c r="IJ554" s="56"/>
      <c r="IK554" s="56"/>
      <c r="IL554" s="56"/>
      <c r="IM554" s="56"/>
      <c r="IN554" s="56"/>
      <c r="IO554" s="56"/>
      <c r="IP554" s="56"/>
      <c r="IQ554" s="56"/>
      <c r="IR554" s="56"/>
      <c r="IS554" s="56"/>
      <c r="IT554" s="56"/>
      <c r="IU554" s="56"/>
      <c r="IV554" s="56"/>
      <c r="IW554" s="56"/>
      <c r="IX554" s="56"/>
      <c r="IY554" s="56"/>
      <c r="IZ554" s="56"/>
      <c r="JA554" s="56"/>
      <c r="JB554" s="56"/>
      <c r="JC554" s="56"/>
      <c r="JD554" s="56"/>
      <c r="JE554" s="56"/>
      <c r="JF554" s="56"/>
      <c r="JG554" s="56"/>
      <c r="JH554" s="56"/>
      <c r="JI554" s="56"/>
      <c r="JJ554" s="56"/>
      <c r="JK554" s="56"/>
      <c r="JL554" s="56"/>
      <c r="JM554" s="56"/>
      <c r="JN554" s="56"/>
      <c r="JO554" s="56"/>
      <c r="JP554" s="56"/>
      <c r="JQ554" s="56"/>
      <c r="JR554" s="56"/>
      <c r="JS554" s="56"/>
      <c r="JT554" s="56"/>
      <c r="JU554" s="56"/>
      <c r="JV554" s="56"/>
      <c r="JW554" s="56"/>
    </row>
    <row r="555" spans="1:283" ht="71.25" x14ac:dyDescent="0.25">
      <c r="A555" s="3">
        <v>2013520000611</v>
      </c>
      <c r="B555" s="4" t="s">
        <v>865</v>
      </c>
      <c r="C555" s="5" t="s">
        <v>43</v>
      </c>
      <c r="D555" s="31">
        <v>29945319</v>
      </c>
      <c r="E555" s="31"/>
      <c r="F555" s="31">
        <v>29945319</v>
      </c>
      <c r="G555" s="54">
        <v>0</v>
      </c>
      <c r="H555" s="54">
        <v>0</v>
      </c>
      <c r="I555" s="54">
        <f t="shared" si="14"/>
        <v>0</v>
      </c>
      <c r="J555" s="54">
        <f t="shared" si="15"/>
        <v>29945319</v>
      </c>
      <c r="K555" s="35">
        <v>26489</v>
      </c>
      <c r="L555" s="11" t="s">
        <v>22</v>
      </c>
      <c r="M555" s="5" t="s">
        <v>866</v>
      </c>
      <c r="N555" s="5" t="s">
        <v>23</v>
      </c>
      <c r="O555" s="5" t="s">
        <v>286</v>
      </c>
      <c r="P555" s="17" t="s">
        <v>76</v>
      </c>
      <c r="Q555" s="17" t="s">
        <v>135</v>
      </c>
      <c r="R555" s="47" t="s">
        <v>136</v>
      </c>
      <c r="S555" s="40" t="s">
        <v>1129</v>
      </c>
      <c r="T555" s="61">
        <v>41598</v>
      </c>
    </row>
    <row r="556" spans="1:283" ht="71.25" x14ac:dyDescent="0.25">
      <c r="A556" s="3">
        <v>2013520000612</v>
      </c>
      <c r="B556" s="4" t="s">
        <v>867</v>
      </c>
      <c r="C556" s="5" t="s">
        <v>73</v>
      </c>
      <c r="D556" s="31">
        <v>292070035</v>
      </c>
      <c r="E556" s="31"/>
      <c r="F556" s="31">
        <v>292070035</v>
      </c>
      <c r="G556" s="54">
        <v>0</v>
      </c>
      <c r="H556" s="54">
        <v>0</v>
      </c>
      <c r="I556" s="54">
        <f t="shared" si="14"/>
        <v>0</v>
      </c>
      <c r="J556" s="54">
        <f t="shared" si="15"/>
        <v>292070035</v>
      </c>
      <c r="K556" s="35">
        <v>18738</v>
      </c>
      <c r="L556" s="11" t="s">
        <v>22</v>
      </c>
      <c r="M556" s="5" t="s">
        <v>405</v>
      </c>
      <c r="N556" s="5" t="s">
        <v>23</v>
      </c>
      <c r="O556" s="5" t="s">
        <v>405</v>
      </c>
      <c r="P556" s="17" t="s">
        <v>76</v>
      </c>
      <c r="Q556" s="17" t="s">
        <v>135</v>
      </c>
      <c r="R556" s="47" t="s">
        <v>136</v>
      </c>
      <c r="S556" s="40" t="s">
        <v>1129</v>
      </c>
      <c r="T556" s="61">
        <v>41613</v>
      </c>
    </row>
    <row r="557" spans="1:283" ht="99.75" x14ac:dyDescent="0.25">
      <c r="A557" s="3">
        <v>2013520000613</v>
      </c>
      <c r="B557" s="4" t="s">
        <v>868</v>
      </c>
      <c r="C557" s="5" t="s">
        <v>31</v>
      </c>
      <c r="D557" s="31">
        <v>12764099199</v>
      </c>
      <c r="E557" s="31">
        <v>1066896051</v>
      </c>
      <c r="F557" s="31">
        <f>+D557-E557</f>
        <v>11697203148</v>
      </c>
      <c r="G557" s="54">
        <v>0</v>
      </c>
      <c r="H557" s="54">
        <v>0</v>
      </c>
      <c r="I557" s="54">
        <f t="shared" si="14"/>
        <v>0</v>
      </c>
      <c r="J557" s="54">
        <f t="shared" si="15"/>
        <v>12764099199</v>
      </c>
      <c r="K557" s="35">
        <v>13336</v>
      </c>
      <c r="L557" s="11" t="s">
        <v>204</v>
      </c>
      <c r="M557" s="5" t="s">
        <v>13</v>
      </c>
      <c r="N557" s="5" t="s">
        <v>217</v>
      </c>
      <c r="O557" s="5" t="s">
        <v>46</v>
      </c>
      <c r="P557" s="17" t="s">
        <v>174</v>
      </c>
      <c r="Q557" s="17" t="s">
        <v>206</v>
      </c>
      <c r="R557" s="47" t="s">
        <v>207</v>
      </c>
      <c r="S557" s="40" t="s">
        <v>1129</v>
      </c>
      <c r="T557" s="61">
        <v>41597</v>
      </c>
    </row>
    <row r="558" spans="1:283" ht="42.75" x14ac:dyDescent="0.25">
      <c r="A558" s="3">
        <v>2013520000614</v>
      </c>
      <c r="B558" s="4" t="s">
        <v>869</v>
      </c>
      <c r="C558" s="5" t="s">
        <v>63</v>
      </c>
      <c r="D558" s="31">
        <v>181474274</v>
      </c>
      <c r="E558" s="31">
        <v>156474274</v>
      </c>
      <c r="F558" s="31">
        <f>+D558-E558</f>
        <v>25000000</v>
      </c>
      <c r="G558" s="54">
        <v>0</v>
      </c>
      <c r="H558" s="54">
        <v>0</v>
      </c>
      <c r="I558" s="54">
        <f t="shared" si="14"/>
        <v>0</v>
      </c>
      <c r="J558" s="54">
        <f t="shared" si="15"/>
        <v>181474274</v>
      </c>
      <c r="K558" s="35">
        <v>6587</v>
      </c>
      <c r="L558" s="11" t="s">
        <v>12</v>
      </c>
      <c r="M558" s="5" t="s">
        <v>13</v>
      </c>
      <c r="N558" s="5" t="s">
        <v>34</v>
      </c>
      <c r="O558" s="5" t="s">
        <v>420</v>
      </c>
      <c r="P558" s="17" t="s">
        <v>145</v>
      </c>
      <c r="Q558" s="17" t="s">
        <v>278</v>
      </c>
      <c r="R558" s="47" t="s">
        <v>279</v>
      </c>
      <c r="S558" s="40" t="s">
        <v>1129</v>
      </c>
      <c r="T558" s="61">
        <v>41597</v>
      </c>
    </row>
    <row r="559" spans="1:283" ht="71.25" x14ac:dyDescent="0.25">
      <c r="A559" s="3">
        <v>2013520000615</v>
      </c>
      <c r="B559" s="4" t="s">
        <v>870</v>
      </c>
      <c r="C559" s="5" t="s">
        <v>227</v>
      </c>
      <c r="D559" s="31">
        <v>61000000</v>
      </c>
      <c r="E559" s="31"/>
      <c r="F559" s="31">
        <v>61000000</v>
      </c>
      <c r="G559" s="54">
        <v>0</v>
      </c>
      <c r="H559" s="54">
        <v>0</v>
      </c>
      <c r="I559" s="54">
        <f t="shared" si="14"/>
        <v>0</v>
      </c>
      <c r="J559" s="54">
        <f t="shared" si="15"/>
        <v>61000000</v>
      </c>
      <c r="K559" s="35">
        <v>17640</v>
      </c>
      <c r="L559" s="11" t="s">
        <v>22</v>
      </c>
      <c r="M559" s="5" t="s">
        <v>848</v>
      </c>
      <c r="N559" s="5" t="s">
        <v>23</v>
      </c>
      <c r="O559" s="5" t="s">
        <v>848</v>
      </c>
      <c r="P559" s="17" t="s">
        <v>871</v>
      </c>
      <c r="Q559" s="17" t="s">
        <v>135</v>
      </c>
      <c r="R559" s="47" t="s">
        <v>136</v>
      </c>
      <c r="S559" s="40" t="s">
        <v>1129</v>
      </c>
      <c r="T559" s="61">
        <v>41621</v>
      </c>
    </row>
    <row r="560" spans="1:283" ht="42.75" x14ac:dyDescent="0.25">
      <c r="A560" s="3">
        <v>2013520000616</v>
      </c>
      <c r="B560" s="4" t="s">
        <v>872</v>
      </c>
      <c r="C560" s="5" t="s">
        <v>184</v>
      </c>
      <c r="D560" s="31">
        <v>243036045</v>
      </c>
      <c r="E560" s="31">
        <v>243036045</v>
      </c>
      <c r="F560" s="31"/>
      <c r="G560" s="54">
        <v>0</v>
      </c>
      <c r="H560" s="54">
        <v>0</v>
      </c>
      <c r="I560" s="54">
        <f t="shared" si="14"/>
        <v>0</v>
      </c>
      <c r="J560" s="54">
        <f t="shared" si="15"/>
        <v>243036045</v>
      </c>
      <c r="K560" s="35">
        <v>27914</v>
      </c>
      <c r="L560" s="11" t="s">
        <v>12</v>
      </c>
      <c r="M560" s="5" t="s">
        <v>13</v>
      </c>
      <c r="N560" s="5" t="s">
        <v>34</v>
      </c>
      <c r="O560" s="5" t="s">
        <v>13</v>
      </c>
      <c r="P560" s="17" t="s">
        <v>145</v>
      </c>
      <c r="Q560" s="17" t="s">
        <v>278</v>
      </c>
      <c r="R560" s="47" t="s">
        <v>279</v>
      </c>
      <c r="S560" s="40" t="s">
        <v>1129</v>
      </c>
      <c r="T560" s="61">
        <v>41600</v>
      </c>
    </row>
    <row r="561" spans="1:283" ht="71.25" x14ac:dyDescent="0.25">
      <c r="A561" s="3">
        <v>2013520000617</v>
      </c>
      <c r="B561" s="4" t="s">
        <v>873</v>
      </c>
      <c r="C561" s="5" t="s">
        <v>340</v>
      </c>
      <c r="D561" s="31">
        <v>135000000</v>
      </c>
      <c r="E561" s="31"/>
      <c r="F561" s="31">
        <v>135000000</v>
      </c>
      <c r="G561" s="54">
        <v>0</v>
      </c>
      <c r="H561" s="54">
        <v>0</v>
      </c>
      <c r="I561" s="54">
        <f t="shared" si="14"/>
        <v>0</v>
      </c>
      <c r="J561" s="54">
        <f t="shared" si="15"/>
        <v>135000000</v>
      </c>
      <c r="K561" s="35">
        <v>19546</v>
      </c>
      <c r="L561" s="11" t="s">
        <v>22</v>
      </c>
      <c r="M561" s="5" t="s">
        <v>874</v>
      </c>
      <c r="N561" s="5" t="s">
        <v>23</v>
      </c>
      <c r="O561" s="5" t="s">
        <v>874</v>
      </c>
      <c r="P561" s="17" t="s">
        <v>76</v>
      </c>
      <c r="Q561" s="17" t="s">
        <v>135</v>
      </c>
      <c r="R561" s="47" t="s">
        <v>136</v>
      </c>
      <c r="S561" s="40" t="s">
        <v>1129</v>
      </c>
      <c r="T561" s="61">
        <v>41610</v>
      </c>
    </row>
    <row r="562" spans="1:283" ht="71.25" x14ac:dyDescent="0.25">
      <c r="A562" s="3">
        <v>2013520000618</v>
      </c>
      <c r="B562" s="4" t="s">
        <v>875</v>
      </c>
      <c r="C562" s="5" t="s">
        <v>35</v>
      </c>
      <c r="D562" s="31">
        <v>2183910978</v>
      </c>
      <c r="E562" s="74"/>
      <c r="F562" s="31">
        <v>2743957083</v>
      </c>
      <c r="G562" s="54">
        <v>0</v>
      </c>
      <c r="H562" s="31">
        <v>2743957083</v>
      </c>
      <c r="I562" s="54">
        <f t="shared" si="14"/>
        <v>2743957083</v>
      </c>
      <c r="J562" s="54">
        <f t="shared" si="15"/>
        <v>4927868061</v>
      </c>
      <c r="K562" s="35">
        <v>12781</v>
      </c>
      <c r="L562" s="11" t="s">
        <v>22</v>
      </c>
      <c r="M562" s="5" t="s">
        <v>876</v>
      </c>
      <c r="N562" s="5" t="s">
        <v>23</v>
      </c>
      <c r="O562" s="5" t="s">
        <v>877</v>
      </c>
      <c r="P562" s="17" t="s">
        <v>76</v>
      </c>
      <c r="Q562" s="17" t="s">
        <v>135</v>
      </c>
      <c r="R562" s="47" t="s">
        <v>136</v>
      </c>
      <c r="S562" s="40" t="s">
        <v>1128</v>
      </c>
      <c r="T562" s="61">
        <v>41619</v>
      </c>
    </row>
    <row r="563" spans="1:283" ht="71.25" x14ac:dyDescent="0.25">
      <c r="A563" s="3">
        <v>2013520000619</v>
      </c>
      <c r="B563" s="4" t="s">
        <v>878</v>
      </c>
      <c r="C563" s="5" t="s">
        <v>72</v>
      </c>
      <c r="D563" s="31">
        <v>587400918</v>
      </c>
      <c r="E563" s="31"/>
      <c r="F563" s="31">
        <v>587400918</v>
      </c>
      <c r="G563" s="54">
        <v>0</v>
      </c>
      <c r="H563" s="54">
        <v>0</v>
      </c>
      <c r="I563" s="54">
        <f t="shared" si="14"/>
        <v>0</v>
      </c>
      <c r="J563" s="54">
        <f t="shared" si="15"/>
        <v>587400918</v>
      </c>
      <c r="K563" s="35">
        <v>9784</v>
      </c>
      <c r="L563" s="11" t="s">
        <v>22</v>
      </c>
      <c r="M563" s="5" t="s">
        <v>838</v>
      </c>
      <c r="N563" s="5" t="s">
        <v>23</v>
      </c>
      <c r="O563" s="5" t="s">
        <v>839</v>
      </c>
      <c r="P563" s="17" t="s">
        <v>76</v>
      </c>
      <c r="Q563" s="17" t="s">
        <v>135</v>
      </c>
      <c r="R563" s="47" t="s">
        <v>136</v>
      </c>
      <c r="S563" s="40" t="s">
        <v>1129</v>
      </c>
      <c r="T563" s="61">
        <v>41793</v>
      </c>
    </row>
    <row r="564" spans="1:283" ht="71.25" x14ac:dyDescent="0.25">
      <c r="A564" s="3">
        <v>2013520000620</v>
      </c>
      <c r="B564" s="4" t="s">
        <v>879</v>
      </c>
      <c r="C564" s="5" t="s">
        <v>171</v>
      </c>
      <c r="D564" s="31">
        <v>225123710</v>
      </c>
      <c r="E564" s="31">
        <v>225123710</v>
      </c>
      <c r="F564" s="31"/>
      <c r="G564" s="54">
        <v>0</v>
      </c>
      <c r="H564" s="54">
        <v>0</v>
      </c>
      <c r="I564" s="54">
        <f t="shared" si="14"/>
        <v>0</v>
      </c>
      <c r="J564" s="54">
        <f t="shared" si="15"/>
        <v>225123710</v>
      </c>
      <c r="K564" s="35">
        <v>5036</v>
      </c>
      <c r="L564" s="11" t="s">
        <v>22</v>
      </c>
      <c r="M564" s="5" t="s">
        <v>880</v>
      </c>
      <c r="N564" s="5" t="s">
        <v>23</v>
      </c>
      <c r="O564" s="5" t="s">
        <v>881</v>
      </c>
      <c r="P564" s="17" t="s">
        <v>76</v>
      </c>
      <c r="Q564" s="17" t="s">
        <v>135</v>
      </c>
      <c r="R564" s="47" t="s">
        <v>136</v>
      </c>
      <c r="S564" s="40" t="s">
        <v>1129</v>
      </c>
      <c r="T564" s="61">
        <v>41635</v>
      </c>
    </row>
    <row r="565" spans="1:283" ht="57" x14ac:dyDescent="0.25">
      <c r="A565" s="3">
        <v>2013520000621</v>
      </c>
      <c r="B565" s="4" t="s">
        <v>882</v>
      </c>
      <c r="C565" s="5" t="s">
        <v>16</v>
      </c>
      <c r="D565" s="31">
        <v>27710000</v>
      </c>
      <c r="E565" s="31">
        <v>20000000</v>
      </c>
      <c r="F565" s="31">
        <f>+D565-E565</f>
        <v>7710000</v>
      </c>
      <c r="G565" s="54">
        <v>0</v>
      </c>
      <c r="H565" s="54">
        <v>0</v>
      </c>
      <c r="I565" s="54">
        <f t="shared" si="14"/>
        <v>0</v>
      </c>
      <c r="J565" s="54">
        <f t="shared" si="15"/>
        <v>27710000</v>
      </c>
      <c r="K565" s="34">
        <v>100</v>
      </c>
      <c r="L565" s="11" t="s">
        <v>51</v>
      </c>
      <c r="M565" s="5" t="s">
        <v>883</v>
      </c>
      <c r="N565" s="5" t="s">
        <v>27</v>
      </c>
      <c r="O565" s="5" t="s">
        <v>13</v>
      </c>
      <c r="P565" s="17" t="s">
        <v>76</v>
      </c>
      <c r="Q565" s="17" t="s">
        <v>77</v>
      </c>
      <c r="R565" s="47" t="s">
        <v>164</v>
      </c>
      <c r="S565" s="40" t="s">
        <v>1129</v>
      </c>
      <c r="T565" s="61">
        <v>41611</v>
      </c>
    </row>
    <row r="566" spans="1:283" ht="57" x14ac:dyDescent="0.25">
      <c r="A566" s="3">
        <v>2013520000622</v>
      </c>
      <c r="B566" s="4" t="s">
        <v>884</v>
      </c>
      <c r="C566" s="5" t="s">
        <v>16</v>
      </c>
      <c r="D566" s="31">
        <v>226645887</v>
      </c>
      <c r="E566" s="31">
        <v>100000000</v>
      </c>
      <c r="F566" s="31">
        <f>+D566-E566</f>
        <v>126645887</v>
      </c>
      <c r="G566" s="54">
        <v>0</v>
      </c>
      <c r="H566" s="54">
        <v>0</v>
      </c>
      <c r="I566" s="54">
        <f t="shared" si="14"/>
        <v>0</v>
      </c>
      <c r="J566" s="54">
        <f t="shared" si="15"/>
        <v>226645887</v>
      </c>
      <c r="K566" s="35">
        <v>6047</v>
      </c>
      <c r="L566" s="11" t="s">
        <v>51</v>
      </c>
      <c r="M566" s="5" t="s">
        <v>883</v>
      </c>
      <c r="N566" s="5" t="s">
        <v>27</v>
      </c>
      <c r="O566" s="5" t="s">
        <v>13</v>
      </c>
      <c r="P566" s="17" t="s">
        <v>76</v>
      </c>
      <c r="Q566" s="17" t="s">
        <v>77</v>
      </c>
      <c r="R566" s="47" t="s">
        <v>78</v>
      </c>
      <c r="S566" s="40" t="s">
        <v>1129</v>
      </c>
      <c r="T566" s="61">
        <v>41611</v>
      </c>
    </row>
    <row r="567" spans="1:283" s="1" customFormat="1" ht="42.75" x14ac:dyDescent="0.25">
      <c r="A567" s="3">
        <v>2013520000623</v>
      </c>
      <c r="B567" s="4" t="s">
        <v>1141</v>
      </c>
      <c r="C567" s="5"/>
      <c r="D567" s="31"/>
      <c r="E567" s="31"/>
      <c r="F567" s="31"/>
      <c r="G567" s="54"/>
      <c r="H567" s="54"/>
      <c r="I567" s="54"/>
      <c r="J567" s="54"/>
      <c r="K567" s="35"/>
      <c r="L567" s="11"/>
      <c r="M567" s="5"/>
      <c r="N567" s="5"/>
      <c r="O567" s="5"/>
      <c r="P567" s="17"/>
      <c r="Q567" s="17"/>
      <c r="R567" s="47"/>
      <c r="S567" s="40" t="s">
        <v>1134</v>
      </c>
      <c r="T567" s="61">
        <v>41612</v>
      </c>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c r="AS567" s="56"/>
      <c r="AT567" s="56"/>
      <c r="AU567" s="56"/>
      <c r="AV567" s="56"/>
      <c r="AW567" s="56"/>
      <c r="AX567" s="56"/>
      <c r="AY567" s="56"/>
      <c r="AZ567" s="56"/>
      <c r="BA567" s="56"/>
      <c r="BB567" s="56"/>
      <c r="BC567" s="56"/>
      <c r="BD567" s="56"/>
      <c r="BE567" s="56"/>
      <c r="BF567" s="56"/>
      <c r="BG567" s="56"/>
      <c r="BH567" s="56"/>
      <c r="BI567" s="56"/>
      <c r="BJ567" s="56"/>
      <c r="BK567" s="56"/>
      <c r="BL567" s="56"/>
      <c r="BM567" s="56"/>
      <c r="BN567" s="56"/>
      <c r="BO567" s="56"/>
      <c r="BP567" s="56"/>
      <c r="BQ567" s="56"/>
      <c r="BR567" s="56"/>
      <c r="BS567" s="56"/>
      <c r="BT567" s="56"/>
      <c r="BU567" s="56"/>
      <c r="BV567" s="56"/>
      <c r="BW567" s="56"/>
      <c r="BX567" s="56"/>
      <c r="BY567" s="56"/>
      <c r="BZ567" s="56"/>
      <c r="CA567" s="56"/>
      <c r="CB567" s="56"/>
      <c r="CC567" s="56"/>
      <c r="CD567" s="56"/>
      <c r="CE567" s="56"/>
      <c r="CF567" s="56"/>
      <c r="CG567" s="56"/>
      <c r="CH567" s="56"/>
      <c r="CI567" s="56"/>
      <c r="CJ567" s="56"/>
      <c r="CK567" s="56"/>
      <c r="CL567" s="56"/>
      <c r="CM567" s="56"/>
      <c r="CN567" s="56"/>
      <c r="CO567" s="56"/>
      <c r="CP567" s="56"/>
      <c r="CQ567" s="56"/>
      <c r="CR567" s="56"/>
      <c r="CS567" s="56"/>
      <c r="CT567" s="56"/>
      <c r="CU567" s="56"/>
      <c r="CV567" s="56"/>
      <c r="CW567" s="56"/>
      <c r="CX567" s="56"/>
      <c r="CY567" s="56"/>
      <c r="CZ567" s="56"/>
      <c r="DA567" s="56"/>
      <c r="DB567" s="56"/>
      <c r="DC567" s="56"/>
      <c r="DD567" s="56"/>
      <c r="DE567" s="56"/>
      <c r="DF567" s="56"/>
      <c r="DG567" s="56"/>
      <c r="DH567" s="56"/>
      <c r="DI567" s="56"/>
      <c r="DJ567" s="56"/>
      <c r="DK567" s="56"/>
      <c r="DL567" s="56"/>
      <c r="DM567" s="56"/>
      <c r="DN567" s="56"/>
      <c r="DO567" s="56"/>
      <c r="DP567" s="56"/>
      <c r="DQ567" s="56"/>
      <c r="DR567" s="56"/>
      <c r="DS567" s="56"/>
      <c r="DT567" s="56"/>
      <c r="DU567" s="56"/>
      <c r="DV567" s="56"/>
      <c r="DW567" s="56"/>
      <c r="DX567" s="56"/>
      <c r="DY567" s="56"/>
      <c r="DZ567" s="56"/>
      <c r="EA567" s="56"/>
      <c r="EB567" s="56"/>
      <c r="EC567" s="56"/>
      <c r="ED567" s="56"/>
      <c r="EE567" s="56"/>
      <c r="EF567" s="56"/>
      <c r="EG567" s="56"/>
      <c r="EH567" s="56"/>
      <c r="EI567" s="56"/>
      <c r="EJ567" s="56"/>
      <c r="EK567" s="56"/>
      <c r="EL567" s="56"/>
      <c r="EM567" s="56"/>
      <c r="EN567" s="56"/>
      <c r="EO567" s="56"/>
      <c r="EP567" s="56"/>
      <c r="EQ567" s="56"/>
      <c r="ER567" s="56"/>
      <c r="ES567" s="56"/>
      <c r="ET567" s="56"/>
      <c r="EU567" s="56"/>
      <c r="EV567" s="56"/>
      <c r="EW567" s="56"/>
      <c r="EX567" s="56"/>
      <c r="EY567" s="56"/>
      <c r="EZ567" s="56"/>
      <c r="FA567" s="56"/>
      <c r="FB567" s="56"/>
      <c r="FC567" s="56"/>
      <c r="FD567" s="56"/>
      <c r="FE567" s="56"/>
      <c r="FF567" s="56"/>
      <c r="FG567" s="56"/>
      <c r="FH567" s="56"/>
      <c r="FI567" s="56"/>
      <c r="FJ567" s="56"/>
      <c r="FK567" s="56"/>
      <c r="FL567" s="56"/>
      <c r="FM567" s="56"/>
      <c r="FN567" s="56"/>
      <c r="FO567" s="56"/>
      <c r="FP567" s="56"/>
      <c r="FQ567" s="56"/>
      <c r="FR567" s="56"/>
      <c r="FS567" s="56"/>
      <c r="FT567" s="56"/>
      <c r="FU567" s="56"/>
      <c r="FV567" s="56"/>
      <c r="FW567" s="56"/>
      <c r="FX567" s="56"/>
      <c r="FY567" s="56"/>
      <c r="FZ567" s="56"/>
      <c r="GA567" s="56"/>
      <c r="GB567" s="56"/>
      <c r="GC567" s="56"/>
      <c r="GD567" s="56"/>
      <c r="GE567" s="56"/>
      <c r="GF567" s="56"/>
      <c r="GG567" s="56"/>
      <c r="GH567" s="56"/>
      <c r="GI567" s="56"/>
      <c r="GJ567" s="56"/>
      <c r="GK567" s="56"/>
      <c r="GL567" s="56"/>
      <c r="GM567" s="56"/>
      <c r="GN567" s="56"/>
      <c r="GO567" s="56"/>
      <c r="GP567" s="56"/>
      <c r="GQ567" s="56"/>
      <c r="GR567" s="56"/>
      <c r="GS567" s="56"/>
      <c r="GT567" s="56"/>
      <c r="GU567" s="56"/>
      <c r="GV567" s="56"/>
      <c r="GW567" s="56"/>
      <c r="GX567" s="56"/>
      <c r="GY567" s="56"/>
      <c r="GZ567" s="56"/>
      <c r="HA567" s="56"/>
      <c r="HB567" s="56"/>
      <c r="HC567" s="56"/>
      <c r="HD567" s="56"/>
      <c r="HE567" s="56"/>
      <c r="HF567" s="56"/>
      <c r="HG567" s="56"/>
      <c r="HH567" s="56"/>
      <c r="HI567" s="56"/>
      <c r="HJ567" s="56"/>
      <c r="HK567" s="56"/>
      <c r="HL567" s="56"/>
      <c r="HM567" s="56"/>
      <c r="HN567" s="56"/>
      <c r="HO567" s="56"/>
      <c r="HP567" s="56"/>
      <c r="HQ567" s="56"/>
      <c r="HR567" s="56"/>
      <c r="HS567" s="56"/>
      <c r="HT567" s="56"/>
      <c r="HU567" s="56"/>
      <c r="HV567" s="56"/>
      <c r="HW567" s="56"/>
      <c r="HX567" s="56"/>
      <c r="HY567" s="56"/>
      <c r="HZ567" s="56"/>
      <c r="IA567" s="56"/>
      <c r="IB567" s="56"/>
      <c r="IC567" s="56"/>
      <c r="ID567" s="56"/>
      <c r="IE567" s="56"/>
      <c r="IF567" s="56"/>
      <c r="IG567" s="56"/>
      <c r="IH567" s="56"/>
      <c r="II567" s="56"/>
      <c r="IJ567" s="56"/>
      <c r="IK567" s="56"/>
      <c r="IL567" s="56"/>
      <c r="IM567" s="56"/>
      <c r="IN567" s="56"/>
      <c r="IO567" s="56"/>
      <c r="IP567" s="56"/>
      <c r="IQ567" s="56"/>
      <c r="IR567" s="56"/>
      <c r="IS567" s="56"/>
      <c r="IT567" s="56"/>
      <c r="IU567" s="56"/>
      <c r="IV567" s="56"/>
      <c r="IW567" s="56"/>
      <c r="IX567" s="56"/>
      <c r="IY567" s="56"/>
      <c r="IZ567" s="56"/>
      <c r="JA567" s="56"/>
      <c r="JB567" s="56"/>
      <c r="JC567" s="56"/>
      <c r="JD567" s="56"/>
      <c r="JE567" s="56"/>
      <c r="JF567" s="56"/>
      <c r="JG567" s="56"/>
      <c r="JH567" s="56"/>
      <c r="JI567" s="56"/>
      <c r="JJ567" s="56"/>
      <c r="JK567" s="56"/>
      <c r="JL567" s="56"/>
      <c r="JM567" s="56"/>
      <c r="JN567" s="56"/>
      <c r="JO567" s="56"/>
      <c r="JP567" s="56"/>
      <c r="JQ567" s="56"/>
      <c r="JR567" s="56"/>
      <c r="JS567" s="56"/>
      <c r="JT567" s="56"/>
      <c r="JU567" s="56"/>
      <c r="JV567" s="56"/>
      <c r="JW567" s="56"/>
    </row>
    <row r="568" spans="1:283" ht="71.25" x14ac:dyDescent="0.25">
      <c r="A568" s="3">
        <v>2013520000624</v>
      </c>
      <c r="B568" s="4" t="s">
        <v>885</v>
      </c>
      <c r="C568" s="5" t="s">
        <v>72</v>
      </c>
      <c r="D568" s="31">
        <v>77720082</v>
      </c>
      <c r="E568" s="31">
        <v>77720082</v>
      </c>
      <c r="F568" s="31"/>
      <c r="G568" s="54">
        <v>0</v>
      </c>
      <c r="H568" s="54">
        <v>0</v>
      </c>
      <c r="I568" s="54">
        <f t="shared" si="14"/>
        <v>0</v>
      </c>
      <c r="J568" s="54">
        <f t="shared" si="15"/>
        <v>77720082</v>
      </c>
      <c r="K568" s="35">
        <v>416452</v>
      </c>
      <c r="L568" s="11" t="s">
        <v>22</v>
      </c>
      <c r="M568" s="5" t="s">
        <v>886</v>
      </c>
      <c r="N568" s="5" t="s">
        <v>23</v>
      </c>
      <c r="O568" s="5" t="s">
        <v>887</v>
      </c>
      <c r="P568" s="17" t="s">
        <v>76</v>
      </c>
      <c r="Q568" s="17" t="s">
        <v>135</v>
      </c>
      <c r="R568" s="47" t="s">
        <v>136</v>
      </c>
      <c r="S568" s="40" t="s">
        <v>1129</v>
      </c>
      <c r="T568" s="61">
        <v>41613</v>
      </c>
    </row>
    <row r="569" spans="1:283" ht="71.25" x14ac:dyDescent="0.25">
      <c r="A569" s="3">
        <v>2013520000625</v>
      </c>
      <c r="B569" s="4" t="s">
        <v>888</v>
      </c>
      <c r="C569" s="5" t="s">
        <v>72</v>
      </c>
      <c r="D569" s="31">
        <v>220000000</v>
      </c>
      <c r="E569" s="31">
        <v>200000000</v>
      </c>
      <c r="F569" s="31">
        <f>+D569-E569</f>
        <v>20000000</v>
      </c>
      <c r="G569" s="54">
        <v>0</v>
      </c>
      <c r="H569" s="54">
        <v>0</v>
      </c>
      <c r="I569" s="54">
        <f t="shared" si="14"/>
        <v>0</v>
      </c>
      <c r="J569" s="54">
        <f t="shared" si="15"/>
        <v>220000000</v>
      </c>
      <c r="K569" s="34">
        <v>920</v>
      </c>
      <c r="L569" s="11" t="s">
        <v>22</v>
      </c>
      <c r="M569" s="5" t="s">
        <v>492</v>
      </c>
      <c r="N569" s="5" t="s">
        <v>23</v>
      </c>
      <c r="O569" s="5" t="s">
        <v>889</v>
      </c>
      <c r="P569" s="17" t="s">
        <v>76</v>
      </c>
      <c r="Q569" s="17" t="s">
        <v>135</v>
      </c>
      <c r="R569" s="47" t="s">
        <v>136</v>
      </c>
      <c r="S569" s="40" t="s">
        <v>1129</v>
      </c>
      <c r="T569" s="61">
        <v>41614</v>
      </c>
    </row>
    <row r="570" spans="1:283" ht="71.25" x14ac:dyDescent="0.25">
      <c r="A570" s="3">
        <v>2013520000626</v>
      </c>
      <c r="B570" s="4" t="s">
        <v>890</v>
      </c>
      <c r="C570" s="5" t="s">
        <v>16</v>
      </c>
      <c r="D570" s="31">
        <v>4327267673</v>
      </c>
      <c r="E570" s="31">
        <v>3500000000</v>
      </c>
      <c r="F570" s="31">
        <f>+D570-E570</f>
        <v>827267673</v>
      </c>
      <c r="G570" s="54">
        <v>0</v>
      </c>
      <c r="H570" s="54">
        <v>0</v>
      </c>
      <c r="I570" s="54">
        <f t="shared" si="14"/>
        <v>0</v>
      </c>
      <c r="J570" s="54">
        <f t="shared" si="15"/>
        <v>4327267673</v>
      </c>
      <c r="K570" s="35">
        <v>1726585</v>
      </c>
      <c r="L570" s="11" t="s">
        <v>22</v>
      </c>
      <c r="M570" s="5" t="s">
        <v>891</v>
      </c>
      <c r="N570" s="5" t="s">
        <v>23</v>
      </c>
      <c r="O570" s="5" t="s">
        <v>892</v>
      </c>
      <c r="P570" s="17" t="s">
        <v>76</v>
      </c>
      <c r="Q570" s="17" t="s">
        <v>135</v>
      </c>
      <c r="R570" s="47" t="s">
        <v>136</v>
      </c>
      <c r="S570" s="40" t="s">
        <v>1129</v>
      </c>
      <c r="T570" s="61">
        <v>42180</v>
      </c>
    </row>
    <row r="571" spans="1:283" ht="42.75" x14ac:dyDescent="0.25">
      <c r="A571" s="13">
        <v>2013520000627</v>
      </c>
      <c r="B571" s="14" t="s">
        <v>893</v>
      </c>
      <c r="C571" s="12" t="s">
        <v>227</v>
      </c>
      <c r="D571" s="32">
        <v>40000000</v>
      </c>
      <c r="E571" s="31"/>
      <c r="F571" s="31"/>
      <c r="G571" s="54">
        <v>0</v>
      </c>
      <c r="H571" s="54">
        <v>0</v>
      </c>
      <c r="I571" s="54">
        <f t="shared" si="14"/>
        <v>0</v>
      </c>
      <c r="J571" s="54">
        <f t="shared" si="15"/>
        <v>40000000</v>
      </c>
      <c r="K571" s="37">
        <v>1205563</v>
      </c>
      <c r="L571" s="15" t="s">
        <v>22</v>
      </c>
      <c r="M571" s="12" t="s">
        <v>894</v>
      </c>
      <c r="N571" s="12" t="s">
        <v>23</v>
      </c>
      <c r="O571" s="12" t="s">
        <v>848</v>
      </c>
      <c r="P571" s="18" t="s">
        <v>194</v>
      </c>
      <c r="Q571" s="18" t="s">
        <v>17</v>
      </c>
      <c r="R571" s="48" t="s">
        <v>895</v>
      </c>
      <c r="S571" s="41" t="s">
        <v>1134</v>
      </c>
      <c r="T571" s="71">
        <v>41626</v>
      </c>
    </row>
    <row r="572" spans="1:283" s="1" customFormat="1" ht="28.5" x14ac:dyDescent="0.25">
      <c r="A572" s="148">
        <v>2013520000628</v>
      </c>
      <c r="B572" s="14" t="s">
        <v>1254</v>
      </c>
      <c r="C572" s="12"/>
      <c r="D572" s="32"/>
      <c r="E572" s="31"/>
      <c r="F572" s="31"/>
      <c r="G572" s="54"/>
      <c r="H572" s="54"/>
      <c r="I572" s="54"/>
      <c r="J572" s="54"/>
      <c r="K572" s="37"/>
      <c r="L572" s="15"/>
      <c r="M572" s="12"/>
      <c r="N572" s="12"/>
      <c r="O572" s="12"/>
      <c r="P572" s="18"/>
      <c r="Q572" s="18"/>
      <c r="R572" s="48"/>
      <c r="S572" s="41" t="s">
        <v>1129</v>
      </c>
      <c r="T572" s="71"/>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c r="AS572" s="56"/>
      <c r="AT572" s="56"/>
      <c r="AU572" s="56"/>
      <c r="AV572" s="56"/>
      <c r="AW572" s="56"/>
      <c r="AX572" s="56"/>
      <c r="AY572" s="56"/>
      <c r="AZ572" s="56"/>
      <c r="BA572" s="56"/>
      <c r="BB572" s="56"/>
      <c r="BC572" s="56"/>
      <c r="BD572" s="56"/>
      <c r="BE572" s="56"/>
      <c r="BF572" s="56"/>
      <c r="BG572" s="56"/>
      <c r="BH572" s="56"/>
      <c r="BI572" s="56"/>
      <c r="BJ572" s="56"/>
      <c r="BK572" s="56"/>
      <c r="BL572" s="56"/>
      <c r="BM572" s="56"/>
      <c r="BN572" s="56"/>
      <c r="BO572" s="56"/>
      <c r="BP572" s="56"/>
      <c r="BQ572" s="56"/>
      <c r="BR572" s="56"/>
      <c r="BS572" s="56"/>
      <c r="BT572" s="56"/>
      <c r="BU572" s="56"/>
      <c r="BV572" s="56"/>
      <c r="BW572" s="56"/>
      <c r="BX572" s="56"/>
      <c r="BY572" s="56"/>
      <c r="BZ572" s="56"/>
      <c r="CA572" s="56"/>
      <c r="CB572" s="56"/>
      <c r="CC572" s="56"/>
      <c r="CD572" s="56"/>
      <c r="CE572" s="56"/>
      <c r="CF572" s="56"/>
      <c r="CG572" s="56"/>
      <c r="CH572" s="56"/>
      <c r="CI572" s="56"/>
      <c r="CJ572" s="56"/>
      <c r="CK572" s="56"/>
      <c r="CL572" s="56"/>
      <c r="CM572" s="56"/>
      <c r="CN572" s="56"/>
      <c r="CO572" s="56"/>
      <c r="CP572" s="56"/>
      <c r="CQ572" s="56"/>
      <c r="CR572" s="56"/>
      <c r="CS572" s="56"/>
      <c r="CT572" s="56"/>
      <c r="CU572" s="56"/>
      <c r="CV572" s="56"/>
      <c r="CW572" s="56"/>
      <c r="CX572" s="56"/>
      <c r="CY572" s="56"/>
      <c r="CZ572" s="56"/>
      <c r="DA572" s="56"/>
      <c r="DB572" s="56"/>
      <c r="DC572" s="56"/>
      <c r="DD572" s="56"/>
      <c r="DE572" s="56"/>
      <c r="DF572" s="56"/>
      <c r="DG572" s="56"/>
      <c r="DH572" s="56"/>
      <c r="DI572" s="56"/>
      <c r="DJ572" s="56"/>
      <c r="DK572" s="56"/>
      <c r="DL572" s="56"/>
      <c r="DM572" s="56"/>
      <c r="DN572" s="56"/>
      <c r="DO572" s="56"/>
      <c r="DP572" s="56"/>
      <c r="DQ572" s="56"/>
      <c r="DR572" s="56"/>
      <c r="DS572" s="56"/>
      <c r="DT572" s="56"/>
      <c r="DU572" s="56"/>
      <c r="DV572" s="56"/>
      <c r="DW572" s="56"/>
      <c r="DX572" s="56"/>
      <c r="DY572" s="56"/>
      <c r="DZ572" s="56"/>
      <c r="EA572" s="56"/>
      <c r="EB572" s="56"/>
      <c r="EC572" s="56"/>
      <c r="ED572" s="56"/>
      <c r="EE572" s="56"/>
      <c r="EF572" s="56"/>
      <c r="EG572" s="56"/>
      <c r="EH572" s="56"/>
      <c r="EI572" s="56"/>
      <c r="EJ572" s="56"/>
      <c r="EK572" s="56"/>
      <c r="EL572" s="56"/>
      <c r="EM572" s="56"/>
      <c r="EN572" s="56"/>
      <c r="EO572" s="56"/>
      <c r="EP572" s="56"/>
      <c r="EQ572" s="56"/>
      <c r="ER572" s="56"/>
      <c r="ES572" s="56"/>
      <c r="ET572" s="56"/>
      <c r="EU572" s="56"/>
      <c r="EV572" s="56"/>
      <c r="EW572" s="56"/>
      <c r="EX572" s="56"/>
      <c r="EY572" s="56"/>
      <c r="EZ572" s="56"/>
      <c r="FA572" s="56"/>
      <c r="FB572" s="56"/>
      <c r="FC572" s="56"/>
      <c r="FD572" s="56"/>
      <c r="FE572" s="56"/>
      <c r="FF572" s="56"/>
      <c r="FG572" s="56"/>
      <c r="FH572" s="56"/>
      <c r="FI572" s="56"/>
      <c r="FJ572" s="56"/>
      <c r="FK572" s="56"/>
      <c r="FL572" s="56"/>
      <c r="FM572" s="56"/>
      <c r="FN572" s="56"/>
      <c r="FO572" s="56"/>
      <c r="FP572" s="56"/>
      <c r="FQ572" s="56"/>
      <c r="FR572" s="56"/>
      <c r="FS572" s="56"/>
      <c r="FT572" s="56"/>
      <c r="FU572" s="56"/>
      <c r="FV572" s="56"/>
      <c r="FW572" s="56"/>
      <c r="FX572" s="56"/>
      <c r="FY572" s="56"/>
      <c r="FZ572" s="56"/>
      <c r="GA572" s="56"/>
      <c r="GB572" s="56"/>
      <c r="GC572" s="56"/>
      <c r="GD572" s="56"/>
      <c r="GE572" s="56"/>
      <c r="GF572" s="56"/>
      <c r="GG572" s="56"/>
      <c r="GH572" s="56"/>
      <c r="GI572" s="56"/>
      <c r="GJ572" s="56"/>
      <c r="GK572" s="56"/>
      <c r="GL572" s="56"/>
      <c r="GM572" s="56"/>
      <c r="GN572" s="56"/>
      <c r="GO572" s="56"/>
      <c r="GP572" s="56"/>
      <c r="GQ572" s="56"/>
      <c r="GR572" s="56"/>
      <c r="GS572" s="56"/>
      <c r="GT572" s="56"/>
      <c r="GU572" s="56"/>
      <c r="GV572" s="56"/>
      <c r="GW572" s="56"/>
      <c r="GX572" s="56"/>
      <c r="GY572" s="56"/>
      <c r="GZ572" s="56"/>
      <c r="HA572" s="56"/>
      <c r="HB572" s="56"/>
      <c r="HC572" s="56"/>
      <c r="HD572" s="56"/>
      <c r="HE572" s="56"/>
      <c r="HF572" s="56"/>
      <c r="HG572" s="56"/>
      <c r="HH572" s="56"/>
      <c r="HI572" s="56"/>
      <c r="HJ572" s="56"/>
      <c r="HK572" s="56"/>
      <c r="HL572" s="56"/>
      <c r="HM572" s="56"/>
      <c r="HN572" s="56"/>
      <c r="HO572" s="56"/>
      <c r="HP572" s="56"/>
      <c r="HQ572" s="56"/>
      <c r="HR572" s="56"/>
      <c r="HS572" s="56"/>
      <c r="HT572" s="56"/>
      <c r="HU572" s="56"/>
      <c r="HV572" s="56"/>
      <c r="HW572" s="56"/>
      <c r="HX572" s="56"/>
      <c r="HY572" s="56"/>
      <c r="HZ572" s="56"/>
      <c r="IA572" s="56"/>
      <c r="IB572" s="56"/>
      <c r="IC572" s="56"/>
      <c r="ID572" s="56"/>
      <c r="IE572" s="56"/>
      <c r="IF572" s="56"/>
      <c r="IG572" s="56"/>
      <c r="IH572" s="56"/>
      <c r="II572" s="56"/>
      <c r="IJ572" s="56"/>
      <c r="IK572" s="56"/>
      <c r="IL572" s="56"/>
      <c r="IM572" s="56"/>
      <c r="IN572" s="56"/>
      <c r="IO572" s="56"/>
      <c r="IP572" s="56"/>
      <c r="IQ572" s="56"/>
      <c r="IR572" s="56"/>
      <c r="IS572" s="56"/>
      <c r="IT572" s="56"/>
      <c r="IU572" s="56"/>
      <c r="IV572" s="56"/>
      <c r="IW572" s="56"/>
      <c r="IX572" s="56"/>
      <c r="IY572" s="56"/>
      <c r="IZ572" s="56"/>
      <c r="JA572" s="56"/>
      <c r="JB572" s="56"/>
      <c r="JC572" s="56"/>
      <c r="JD572" s="56"/>
      <c r="JE572" s="56"/>
      <c r="JF572" s="56"/>
      <c r="JG572" s="56"/>
      <c r="JH572" s="56"/>
      <c r="JI572" s="56"/>
      <c r="JJ572" s="56"/>
      <c r="JK572" s="56"/>
      <c r="JL572" s="56"/>
      <c r="JM572" s="56"/>
      <c r="JN572" s="56"/>
      <c r="JO572" s="56"/>
      <c r="JP572" s="56"/>
      <c r="JQ572" s="56"/>
      <c r="JR572" s="56"/>
      <c r="JS572" s="56"/>
      <c r="JT572" s="56"/>
      <c r="JU572" s="56"/>
      <c r="JV572" s="56"/>
      <c r="JW572" s="56"/>
    </row>
    <row r="573" spans="1:283" s="1" customFormat="1" ht="28.5" x14ac:dyDescent="0.25">
      <c r="A573" s="161">
        <v>2013520000629</v>
      </c>
      <c r="B573" s="14" t="s">
        <v>1255</v>
      </c>
      <c r="C573" s="12"/>
      <c r="D573" s="32"/>
      <c r="E573" s="31"/>
      <c r="F573" s="31"/>
      <c r="G573" s="54"/>
      <c r="H573" s="54"/>
      <c r="I573" s="54"/>
      <c r="J573" s="54"/>
      <c r="K573" s="37"/>
      <c r="L573" s="15"/>
      <c r="M573" s="12"/>
      <c r="N573" s="12"/>
      <c r="O573" s="12"/>
      <c r="P573" s="18"/>
      <c r="Q573" s="18"/>
      <c r="R573" s="48"/>
      <c r="S573" s="41" t="s">
        <v>1129</v>
      </c>
      <c r="T573" s="71"/>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c r="AS573" s="56"/>
      <c r="AT573" s="56"/>
      <c r="AU573" s="56"/>
      <c r="AV573" s="56"/>
      <c r="AW573" s="56"/>
      <c r="AX573" s="56"/>
      <c r="AY573" s="56"/>
      <c r="AZ573" s="56"/>
      <c r="BA573" s="56"/>
      <c r="BB573" s="56"/>
      <c r="BC573" s="56"/>
      <c r="BD573" s="56"/>
      <c r="BE573" s="56"/>
      <c r="BF573" s="56"/>
      <c r="BG573" s="56"/>
      <c r="BH573" s="56"/>
      <c r="BI573" s="56"/>
      <c r="BJ573" s="56"/>
      <c r="BK573" s="56"/>
      <c r="BL573" s="56"/>
      <c r="BM573" s="56"/>
      <c r="BN573" s="56"/>
      <c r="BO573" s="56"/>
      <c r="BP573" s="56"/>
      <c r="BQ573" s="56"/>
      <c r="BR573" s="56"/>
      <c r="BS573" s="56"/>
      <c r="BT573" s="56"/>
      <c r="BU573" s="56"/>
      <c r="BV573" s="56"/>
      <c r="BW573" s="56"/>
      <c r="BX573" s="56"/>
      <c r="BY573" s="56"/>
      <c r="BZ573" s="56"/>
      <c r="CA573" s="56"/>
      <c r="CB573" s="56"/>
      <c r="CC573" s="56"/>
      <c r="CD573" s="56"/>
      <c r="CE573" s="56"/>
      <c r="CF573" s="56"/>
      <c r="CG573" s="56"/>
      <c r="CH573" s="56"/>
      <c r="CI573" s="56"/>
      <c r="CJ573" s="56"/>
      <c r="CK573" s="56"/>
      <c r="CL573" s="56"/>
      <c r="CM573" s="56"/>
      <c r="CN573" s="56"/>
      <c r="CO573" s="56"/>
      <c r="CP573" s="56"/>
      <c r="CQ573" s="56"/>
      <c r="CR573" s="56"/>
      <c r="CS573" s="56"/>
      <c r="CT573" s="56"/>
      <c r="CU573" s="56"/>
      <c r="CV573" s="56"/>
      <c r="CW573" s="56"/>
      <c r="CX573" s="56"/>
      <c r="CY573" s="56"/>
      <c r="CZ573" s="56"/>
      <c r="DA573" s="56"/>
      <c r="DB573" s="56"/>
      <c r="DC573" s="56"/>
      <c r="DD573" s="56"/>
      <c r="DE573" s="56"/>
      <c r="DF573" s="56"/>
      <c r="DG573" s="56"/>
      <c r="DH573" s="56"/>
      <c r="DI573" s="56"/>
      <c r="DJ573" s="56"/>
      <c r="DK573" s="56"/>
      <c r="DL573" s="56"/>
      <c r="DM573" s="56"/>
      <c r="DN573" s="56"/>
      <c r="DO573" s="56"/>
      <c r="DP573" s="56"/>
      <c r="DQ573" s="56"/>
      <c r="DR573" s="56"/>
      <c r="DS573" s="56"/>
      <c r="DT573" s="56"/>
      <c r="DU573" s="56"/>
      <c r="DV573" s="56"/>
      <c r="DW573" s="56"/>
      <c r="DX573" s="56"/>
      <c r="DY573" s="56"/>
      <c r="DZ573" s="56"/>
      <c r="EA573" s="56"/>
      <c r="EB573" s="56"/>
      <c r="EC573" s="56"/>
      <c r="ED573" s="56"/>
      <c r="EE573" s="56"/>
      <c r="EF573" s="56"/>
      <c r="EG573" s="56"/>
      <c r="EH573" s="56"/>
      <c r="EI573" s="56"/>
      <c r="EJ573" s="56"/>
      <c r="EK573" s="56"/>
      <c r="EL573" s="56"/>
      <c r="EM573" s="56"/>
      <c r="EN573" s="56"/>
      <c r="EO573" s="56"/>
      <c r="EP573" s="56"/>
      <c r="EQ573" s="56"/>
      <c r="ER573" s="56"/>
      <c r="ES573" s="56"/>
      <c r="ET573" s="56"/>
      <c r="EU573" s="56"/>
      <c r="EV573" s="56"/>
      <c r="EW573" s="56"/>
      <c r="EX573" s="56"/>
      <c r="EY573" s="56"/>
      <c r="EZ573" s="56"/>
      <c r="FA573" s="56"/>
      <c r="FB573" s="56"/>
      <c r="FC573" s="56"/>
      <c r="FD573" s="56"/>
      <c r="FE573" s="56"/>
      <c r="FF573" s="56"/>
      <c r="FG573" s="56"/>
      <c r="FH573" s="56"/>
      <c r="FI573" s="56"/>
      <c r="FJ573" s="56"/>
      <c r="FK573" s="56"/>
      <c r="FL573" s="56"/>
      <c r="FM573" s="56"/>
      <c r="FN573" s="56"/>
      <c r="FO573" s="56"/>
      <c r="FP573" s="56"/>
      <c r="FQ573" s="56"/>
      <c r="FR573" s="56"/>
      <c r="FS573" s="56"/>
      <c r="FT573" s="56"/>
      <c r="FU573" s="56"/>
      <c r="FV573" s="56"/>
      <c r="FW573" s="56"/>
      <c r="FX573" s="56"/>
      <c r="FY573" s="56"/>
      <c r="FZ573" s="56"/>
      <c r="GA573" s="56"/>
      <c r="GB573" s="56"/>
      <c r="GC573" s="56"/>
      <c r="GD573" s="56"/>
      <c r="GE573" s="56"/>
      <c r="GF573" s="56"/>
      <c r="GG573" s="56"/>
      <c r="GH573" s="56"/>
      <c r="GI573" s="56"/>
      <c r="GJ573" s="56"/>
      <c r="GK573" s="56"/>
      <c r="GL573" s="56"/>
      <c r="GM573" s="56"/>
      <c r="GN573" s="56"/>
      <c r="GO573" s="56"/>
      <c r="GP573" s="56"/>
      <c r="GQ573" s="56"/>
      <c r="GR573" s="56"/>
      <c r="GS573" s="56"/>
      <c r="GT573" s="56"/>
      <c r="GU573" s="56"/>
      <c r="GV573" s="56"/>
      <c r="GW573" s="56"/>
      <c r="GX573" s="56"/>
      <c r="GY573" s="56"/>
      <c r="GZ573" s="56"/>
      <c r="HA573" s="56"/>
      <c r="HB573" s="56"/>
      <c r="HC573" s="56"/>
      <c r="HD573" s="56"/>
      <c r="HE573" s="56"/>
      <c r="HF573" s="56"/>
      <c r="HG573" s="56"/>
      <c r="HH573" s="56"/>
      <c r="HI573" s="56"/>
      <c r="HJ573" s="56"/>
      <c r="HK573" s="56"/>
      <c r="HL573" s="56"/>
      <c r="HM573" s="56"/>
      <c r="HN573" s="56"/>
      <c r="HO573" s="56"/>
      <c r="HP573" s="56"/>
      <c r="HQ573" s="56"/>
      <c r="HR573" s="56"/>
      <c r="HS573" s="56"/>
      <c r="HT573" s="56"/>
      <c r="HU573" s="56"/>
      <c r="HV573" s="56"/>
      <c r="HW573" s="56"/>
      <c r="HX573" s="56"/>
      <c r="HY573" s="56"/>
      <c r="HZ573" s="56"/>
      <c r="IA573" s="56"/>
      <c r="IB573" s="56"/>
      <c r="IC573" s="56"/>
      <c r="ID573" s="56"/>
      <c r="IE573" s="56"/>
      <c r="IF573" s="56"/>
      <c r="IG573" s="56"/>
      <c r="IH573" s="56"/>
      <c r="II573" s="56"/>
      <c r="IJ573" s="56"/>
      <c r="IK573" s="56"/>
      <c r="IL573" s="56"/>
      <c r="IM573" s="56"/>
      <c r="IN573" s="56"/>
      <c r="IO573" s="56"/>
      <c r="IP573" s="56"/>
      <c r="IQ573" s="56"/>
      <c r="IR573" s="56"/>
      <c r="IS573" s="56"/>
      <c r="IT573" s="56"/>
      <c r="IU573" s="56"/>
      <c r="IV573" s="56"/>
      <c r="IW573" s="56"/>
      <c r="IX573" s="56"/>
      <c r="IY573" s="56"/>
      <c r="IZ573" s="56"/>
      <c r="JA573" s="56"/>
      <c r="JB573" s="56"/>
      <c r="JC573" s="56"/>
      <c r="JD573" s="56"/>
      <c r="JE573" s="56"/>
      <c r="JF573" s="56"/>
      <c r="JG573" s="56"/>
      <c r="JH573" s="56"/>
      <c r="JI573" s="56"/>
      <c r="JJ573" s="56"/>
      <c r="JK573" s="56"/>
      <c r="JL573" s="56"/>
      <c r="JM573" s="56"/>
      <c r="JN573" s="56"/>
      <c r="JO573" s="56"/>
      <c r="JP573" s="56"/>
      <c r="JQ573" s="56"/>
      <c r="JR573" s="56"/>
      <c r="JS573" s="56"/>
      <c r="JT573" s="56"/>
      <c r="JU573" s="56"/>
      <c r="JV573" s="56"/>
      <c r="JW573" s="56"/>
    </row>
    <row r="574" spans="1:283" s="1" customFormat="1" ht="57" x14ac:dyDescent="0.25">
      <c r="A574" s="148">
        <v>2013520000630</v>
      </c>
      <c r="B574" s="14" t="s">
        <v>1256</v>
      </c>
      <c r="C574" s="12"/>
      <c r="D574" s="32"/>
      <c r="E574" s="31"/>
      <c r="F574" s="31"/>
      <c r="G574" s="54"/>
      <c r="H574" s="54"/>
      <c r="I574" s="54"/>
      <c r="J574" s="54"/>
      <c r="K574" s="37"/>
      <c r="L574" s="15"/>
      <c r="M574" s="12"/>
      <c r="N574" s="12"/>
      <c r="O574" s="12"/>
      <c r="P574" s="18"/>
      <c r="Q574" s="18"/>
      <c r="R574" s="48"/>
      <c r="S574" s="41" t="s">
        <v>1130</v>
      </c>
      <c r="T574" s="71"/>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c r="AS574" s="56"/>
      <c r="AT574" s="56"/>
      <c r="AU574" s="56"/>
      <c r="AV574" s="56"/>
      <c r="AW574" s="56"/>
      <c r="AX574" s="56"/>
      <c r="AY574" s="56"/>
      <c r="AZ574" s="56"/>
      <c r="BA574" s="56"/>
      <c r="BB574" s="56"/>
      <c r="BC574" s="56"/>
      <c r="BD574" s="56"/>
      <c r="BE574" s="56"/>
      <c r="BF574" s="56"/>
      <c r="BG574" s="56"/>
      <c r="BH574" s="56"/>
      <c r="BI574" s="56"/>
      <c r="BJ574" s="56"/>
      <c r="BK574" s="56"/>
      <c r="BL574" s="56"/>
      <c r="BM574" s="56"/>
      <c r="BN574" s="56"/>
      <c r="BO574" s="56"/>
      <c r="BP574" s="56"/>
      <c r="BQ574" s="56"/>
      <c r="BR574" s="56"/>
      <c r="BS574" s="56"/>
      <c r="BT574" s="56"/>
      <c r="BU574" s="56"/>
      <c r="BV574" s="56"/>
      <c r="BW574" s="56"/>
      <c r="BX574" s="56"/>
      <c r="BY574" s="56"/>
      <c r="BZ574" s="56"/>
      <c r="CA574" s="56"/>
      <c r="CB574" s="56"/>
      <c r="CC574" s="56"/>
      <c r="CD574" s="56"/>
      <c r="CE574" s="56"/>
      <c r="CF574" s="56"/>
      <c r="CG574" s="56"/>
      <c r="CH574" s="56"/>
      <c r="CI574" s="56"/>
      <c r="CJ574" s="56"/>
      <c r="CK574" s="56"/>
      <c r="CL574" s="56"/>
      <c r="CM574" s="56"/>
      <c r="CN574" s="56"/>
      <c r="CO574" s="56"/>
      <c r="CP574" s="56"/>
      <c r="CQ574" s="56"/>
      <c r="CR574" s="56"/>
      <c r="CS574" s="56"/>
      <c r="CT574" s="56"/>
      <c r="CU574" s="56"/>
      <c r="CV574" s="56"/>
      <c r="CW574" s="56"/>
      <c r="CX574" s="56"/>
      <c r="CY574" s="56"/>
      <c r="CZ574" s="56"/>
      <c r="DA574" s="56"/>
      <c r="DB574" s="56"/>
      <c r="DC574" s="56"/>
      <c r="DD574" s="56"/>
      <c r="DE574" s="56"/>
      <c r="DF574" s="56"/>
      <c r="DG574" s="56"/>
      <c r="DH574" s="56"/>
      <c r="DI574" s="56"/>
      <c r="DJ574" s="56"/>
      <c r="DK574" s="56"/>
      <c r="DL574" s="56"/>
      <c r="DM574" s="56"/>
      <c r="DN574" s="56"/>
      <c r="DO574" s="56"/>
      <c r="DP574" s="56"/>
      <c r="DQ574" s="56"/>
      <c r="DR574" s="56"/>
      <c r="DS574" s="56"/>
      <c r="DT574" s="56"/>
      <c r="DU574" s="56"/>
      <c r="DV574" s="56"/>
      <c r="DW574" s="56"/>
      <c r="DX574" s="56"/>
      <c r="DY574" s="56"/>
      <c r="DZ574" s="56"/>
      <c r="EA574" s="56"/>
      <c r="EB574" s="56"/>
      <c r="EC574" s="56"/>
      <c r="ED574" s="56"/>
      <c r="EE574" s="56"/>
      <c r="EF574" s="56"/>
      <c r="EG574" s="56"/>
      <c r="EH574" s="56"/>
      <c r="EI574" s="56"/>
      <c r="EJ574" s="56"/>
      <c r="EK574" s="56"/>
      <c r="EL574" s="56"/>
      <c r="EM574" s="56"/>
      <c r="EN574" s="56"/>
      <c r="EO574" s="56"/>
      <c r="EP574" s="56"/>
      <c r="EQ574" s="56"/>
      <c r="ER574" s="56"/>
      <c r="ES574" s="56"/>
      <c r="ET574" s="56"/>
      <c r="EU574" s="56"/>
      <c r="EV574" s="56"/>
      <c r="EW574" s="56"/>
      <c r="EX574" s="56"/>
      <c r="EY574" s="56"/>
      <c r="EZ574" s="56"/>
      <c r="FA574" s="56"/>
      <c r="FB574" s="56"/>
      <c r="FC574" s="56"/>
      <c r="FD574" s="56"/>
      <c r="FE574" s="56"/>
      <c r="FF574" s="56"/>
      <c r="FG574" s="56"/>
      <c r="FH574" s="56"/>
      <c r="FI574" s="56"/>
      <c r="FJ574" s="56"/>
      <c r="FK574" s="56"/>
      <c r="FL574" s="56"/>
      <c r="FM574" s="56"/>
      <c r="FN574" s="56"/>
      <c r="FO574" s="56"/>
      <c r="FP574" s="56"/>
      <c r="FQ574" s="56"/>
      <c r="FR574" s="56"/>
      <c r="FS574" s="56"/>
      <c r="FT574" s="56"/>
      <c r="FU574" s="56"/>
      <c r="FV574" s="56"/>
      <c r="FW574" s="56"/>
      <c r="FX574" s="56"/>
      <c r="FY574" s="56"/>
      <c r="FZ574" s="56"/>
      <c r="GA574" s="56"/>
      <c r="GB574" s="56"/>
      <c r="GC574" s="56"/>
      <c r="GD574" s="56"/>
      <c r="GE574" s="56"/>
      <c r="GF574" s="56"/>
      <c r="GG574" s="56"/>
      <c r="GH574" s="56"/>
      <c r="GI574" s="56"/>
      <c r="GJ574" s="56"/>
      <c r="GK574" s="56"/>
      <c r="GL574" s="56"/>
      <c r="GM574" s="56"/>
      <c r="GN574" s="56"/>
      <c r="GO574" s="56"/>
      <c r="GP574" s="56"/>
      <c r="GQ574" s="56"/>
      <c r="GR574" s="56"/>
      <c r="GS574" s="56"/>
      <c r="GT574" s="56"/>
      <c r="GU574" s="56"/>
      <c r="GV574" s="56"/>
      <c r="GW574" s="56"/>
      <c r="GX574" s="56"/>
      <c r="GY574" s="56"/>
      <c r="GZ574" s="56"/>
      <c r="HA574" s="56"/>
      <c r="HB574" s="56"/>
      <c r="HC574" s="56"/>
      <c r="HD574" s="56"/>
      <c r="HE574" s="56"/>
      <c r="HF574" s="56"/>
      <c r="HG574" s="56"/>
      <c r="HH574" s="56"/>
      <c r="HI574" s="56"/>
      <c r="HJ574" s="56"/>
      <c r="HK574" s="56"/>
      <c r="HL574" s="56"/>
      <c r="HM574" s="56"/>
      <c r="HN574" s="56"/>
      <c r="HO574" s="56"/>
      <c r="HP574" s="56"/>
      <c r="HQ574" s="56"/>
      <c r="HR574" s="56"/>
      <c r="HS574" s="56"/>
      <c r="HT574" s="56"/>
      <c r="HU574" s="56"/>
      <c r="HV574" s="56"/>
      <c r="HW574" s="56"/>
      <c r="HX574" s="56"/>
      <c r="HY574" s="56"/>
      <c r="HZ574" s="56"/>
      <c r="IA574" s="56"/>
      <c r="IB574" s="56"/>
      <c r="IC574" s="56"/>
      <c r="ID574" s="56"/>
      <c r="IE574" s="56"/>
      <c r="IF574" s="56"/>
      <c r="IG574" s="56"/>
      <c r="IH574" s="56"/>
      <c r="II574" s="56"/>
      <c r="IJ574" s="56"/>
      <c r="IK574" s="56"/>
      <c r="IL574" s="56"/>
      <c r="IM574" s="56"/>
      <c r="IN574" s="56"/>
      <c r="IO574" s="56"/>
      <c r="IP574" s="56"/>
      <c r="IQ574" s="56"/>
      <c r="IR574" s="56"/>
      <c r="IS574" s="56"/>
      <c r="IT574" s="56"/>
      <c r="IU574" s="56"/>
      <c r="IV574" s="56"/>
      <c r="IW574" s="56"/>
      <c r="IX574" s="56"/>
      <c r="IY574" s="56"/>
      <c r="IZ574" s="56"/>
      <c r="JA574" s="56"/>
      <c r="JB574" s="56"/>
      <c r="JC574" s="56"/>
      <c r="JD574" s="56"/>
      <c r="JE574" s="56"/>
      <c r="JF574" s="56"/>
      <c r="JG574" s="56"/>
      <c r="JH574" s="56"/>
      <c r="JI574" s="56"/>
      <c r="JJ574" s="56"/>
      <c r="JK574" s="56"/>
      <c r="JL574" s="56"/>
      <c r="JM574" s="56"/>
      <c r="JN574" s="56"/>
      <c r="JO574" s="56"/>
      <c r="JP574" s="56"/>
      <c r="JQ574" s="56"/>
      <c r="JR574" s="56"/>
      <c r="JS574" s="56"/>
      <c r="JT574" s="56"/>
      <c r="JU574" s="56"/>
      <c r="JV574" s="56"/>
      <c r="JW574" s="56"/>
    </row>
    <row r="575" spans="1:283" ht="57" x14ac:dyDescent="0.25">
      <c r="A575" s="136">
        <v>2014520000361</v>
      </c>
      <c r="B575" s="4" t="s">
        <v>896</v>
      </c>
      <c r="C575" s="5" t="s">
        <v>133</v>
      </c>
      <c r="D575" s="31">
        <v>175958897</v>
      </c>
      <c r="E575" s="31"/>
      <c r="F575" s="31"/>
      <c r="G575" s="54">
        <v>0</v>
      </c>
      <c r="H575" s="54">
        <v>0</v>
      </c>
      <c r="I575" s="54">
        <f t="shared" ref="I575:I667" si="16">+G575+H575</f>
        <v>0</v>
      </c>
      <c r="J575" s="54">
        <f t="shared" ref="J575:J667" si="17">+D575+I575</f>
        <v>175958897</v>
      </c>
      <c r="K575" s="34">
        <v>400</v>
      </c>
      <c r="L575" s="11" t="s">
        <v>49</v>
      </c>
      <c r="M575" s="5" t="s">
        <v>13</v>
      </c>
      <c r="N575" s="5" t="s">
        <v>14</v>
      </c>
      <c r="O575" s="5" t="s">
        <v>897</v>
      </c>
      <c r="P575" s="17"/>
      <c r="Q575" s="17"/>
      <c r="R575" s="47"/>
      <c r="S575" s="40" t="s">
        <v>1129</v>
      </c>
      <c r="T575" s="61">
        <v>41711</v>
      </c>
    </row>
    <row r="576" spans="1:283" ht="57" x14ac:dyDescent="0.25">
      <c r="A576" s="136">
        <v>2014520000399</v>
      </c>
      <c r="B576" s="4" t="s">
        <v>898</v>
      </c>
      <c r="C576" s="5" t="s">
        <v>13</v>
      </c>
      <c r="D576" s="31">
        <v>411551442646</v>
      </c>
      <c r="E576" s="31"/>
      <c r="F576" s="31"/>
      <c r="G576" s="54">
        <v>0</v>
      </c>
      <c r="H576" s="54">
        <v>0</v>
      </c>
      <c r="I576" s="54">
        <f t="shared" si="16"/>
        <v>0</v>
      </c>
      <c r="J576" s="54">
        <f t="shared" si="17"/>
        <v>411551442646</v>
      </c>
      <c r="K576" s="35">
        <v>174684</v>
      </c>
      <c r="L576" s="11" t="s">
        <v>51</v>
      </c>
      <c r="M576" s="5" t="s">
        <v>13</v>
      </c>
      <c r="N576" s="5" t="s">
        <v>27</v>
      </c>
      <c r="O576" s="5" t="s">
        <v>13</v>
      </c>
      <c r="P576" s="17" t="s">
        <v>76</v>
      </c>
      <c r="Q576" s="17" t="s">
        <v>77</v>
      </c>
      <c r="R576" s="47" t="s">
        <v>78</v>
      </c>
      <c r="S576" s="40" t="s">
        <v>1129</v>
      </c>
      <c r="T576" s="61">
        <v>41499</v>
      </c>
    </row>
    <row r="577" spans="1:283" ht="57" x14ac:dyDescent="0.25">
      <c r="A577" s="136">
        <v>2014520000407</v>
      </c>
      <c r="B577" s="4" t="s">
        <v>899</v>
      </c>
      <c r="C577" s="5" t="s">
        <v>13</v>
      </c>
      <c r="D577" s="31">
        <v>1903534867</v>
      </c>
      <c r="E577" s="31"/>
      <c r="F577" s="31"/>
      <c r="G577" s="54">
        <v>0</v>
      </c>
      <c r="H577" s="54">
        <v>0</v>
      </c>
      <c r="I577" s="54">
        <f t="shared" si="16"/>
        <v>0</v>
      </c>
      <c r="J577" s="54">
        <f t="shared" si="17"/>
        <v>1903534867</v>
      </c>
      <c r="K577" s="35">
        <v>1681</v>
      </c>
      <c r="L577" s="11" t="s">
        <v>49</v>
      </c>
      <c r="M577" s="5" t="s">
        <v>13</v>
      </c>
      <c r="N577" s="5" t="s">
        <v>27</v>
      </c>
      <c r="O577" s="5" t="s">
        <v>13</v>
      </c>
      <c r="P577" s="17" t="s">
        <v>76</v>
      </c>
      <c r="Q577" s="17" t="s">
        <v>77</v>
      </c>
      <c r="R577" s="47" t="s">
        <v>178</v>
      </c>
      <c r="S577" s="40" t="s">
        <v>1129</v>
      </c>
      <c r="T577" s="61">
        <v>41500</v>
      </c>
    </row>
    <row r="578" spans="1:283" ht="57" x14ac:dyDescent="0.25">
      <c r="A578" s="136">
        <v>2014520000479</v>
      </c>
      <c r="B578" s="4" t="s">
        <v>900</v>
      </c>
      <c r="C578" s="5" t="s">
        <v>13</v>
      </c>
      <c r="D578" s="31">
        <v>100000000</v>
      </c>
      <c r="E578" s="31"/>
      <c r="F578" s="31"/>
      <c r="G578" s="54">
        <v>0</v>
      </c>
      <c r="H578" s="54">
        <v>0</v>
      </c>
      <c r="I578" s="54">
        <f t="shared" si="16"/>
        <v>0</v>
      </c>
      <c r="J578" s="54">
        <f t="shared" si="17"/>
        <v>100000000</v>
      </c>
      <c r="K578" s="34">
        <v>59</v>
      </c>
      <c r="L578" s="11" t="s">
        <v>49</v>
      </c>
      <c r="M578" s="5" t="s">
        <v>13</v>
      </c>
      <c r="N578" s="5" t="s">
        <v>34</v>
      </c>
      <c r="O578" s="5" t="s">
        <v>13</v>
      </c>
      <c r="P578" s="17" t="s">
        <v>159</v>
      </c>
      <c r="Q578" s="17" t="s">
        <v>160</v>
      </c>
      <c r="R578" s="47" t="s">
        <v>667</v>
      </c>
      <c r="S578" s="40" t="s">
        <v>1129</v>
      </c>
      <c r="T578" s="61">
        <v>41501</v>
      </c>
    </row>
    <row r="579" spans="1:283" ht="28.5" x14ac:dyDescent="0.25">
      <c r="A579" s="136">
        <v>2014520000482</v>
      </c>
      <c r="B579" s="4" t="s">
        <v>901</v>
      </c>
      <c r="C579" s="5" t="s">
        <v>13</v>
      </c>
      <c r="D579" s="31">
        <v>1566600000</v>
      </c>
      <c r="E579" s="31"/>
      <c r="F579" s="31"/>
      <c r="G579" s="54">
        <v>0</v>
      </c>
      <c r="H579" s="54">
        <v>0</v>
      </c>
      <c r="I579" s="54">
        <f t="shared" si="16"/>
        <v>0</v>
      </c>
      <c r="J579" s="54">
        <f t="shared" si="17"/>
        <v>1566600000</v>
      </c>
      <c r="K579" s="35">
        <v>850000</v>
      </c>
      <c r="L579" s="11" t="s">
        <v>49</v>
      </c>
      <c r="M579" s="5" t="s">
        <v>13</v>
      </c>
      <c r="N579" s="5" t="s">
        <v>104</v>
      </c>
      <c r="O579" s="5" t="s">
        <v>13</v>
      </c>
      <c r="P579" s="17" t="s">
        <v>167</v>
      </c>
      <c r="Q579" s="17" t="s">
        <v>448</v>
      </c>
      <c r="R579" s="47" t="s">
        <v>449</v>
      </c>
      <c r="S579" s="40" t="s">
        <v>1129</v>
      </c>
      <c r="T579" s="61">
        <v>41502</v>
      </c>
    </row>
    <row r="580" spans="1:283" ht="71.25" x14ac:dyDescent="0.25">
      <c r="A580" s="130">
        <v>2014520000597</v>
      </c>
      <c r="B580" s="4" t="s">
        <v>902</v>
      </c>
      <c r="C580" s="5" t="s">
        <v>44</v>
      </c>
      <c r="D580" s="31">
        <v>299008374</v>
      </c>
      <c r="E580" s="31"/>
      <c r="F580" s="31"/>
      <c r="G580" s="54">
        <v>0</v>
      </c>
      <c r="H580" s="31">
        <f>25000000+423615901+25000000</f>
        <v>473615901</v>
      </c>
      <c r="I580" s="54">
        <f t="shared" si="16"/>
        <v>473615901</v>
      </c>
      <c r="J580" s="54">
        <f t="shared" si="17"/>
        <v>772624275</v>
      </c>
      <c r="K580" s="35">
        <v>2777</v>
      </c>
      <c r="L580" s="11" t="s">
        <v>22</v>
      </c>
      <c r="M580" s="5" t="s">
        <v>903</v>
      </c>
      <c r="N580" s="5" t="s">
        <v>23</v>
      </c>
      <c r="O580" s="5" t="s">
        <v>903</v>
      </c>
      <c r="P580" s="17" t="s">
        <v>76</v>
      </c>
      <c r="Q580" s="17" t="s">
        <v>135</v>
      </c>
      <c r="R580" s="47" t="s">
        <v>136</v>
      </c>
      <c r="S580" s="40" t="s">
        <v>1129</v>
      </c>
      <c r="T580" s="61">
        <v>41591</v>
      </c>
    </row>
    <row r="581" spans="1:283" ht="71.25" x14ac:dyDescent="0.25">
      <c r="A581" s="162">
        <v>2014520000610</v>
      </c>
      <c r="B581" s="146" t="s">
        <v>904</v>
      </c>
      <c r="C581" s="5" t="s">
        <v>324</v>
      </c>
      <c r="D581" s="31">
        <v>127000000</v>
      </c>
      <c r="E581" s="31"/>
      <c r="F581" s="31"/>
      <c r="G581" s="54">
        <v>0</v>
      </c>
      <c r="H581" s="54">
        <v>0</v>
      </c>
      <c r="I581" s="54">
        <f t="shared" si="16"/>
        <v>0</v>
      </c>
      <c r="J581" s="54">
        <f t="shared" si="17"/>
        <v>127000000</v>
      </c>
      <c r="K581" s="34">
        <v>574</v>
      </c>
      <c r="L581" s="11" t="s">
        <v>49</v>
      </c>
      <c r="M581" s="5" t="s">
        <v>905</v>
      </c>
      <c r="N581" s="5" t="s">
        <v>27</v>
      </c>
      <c r="O581" s="5" t="s">
        <v>905</v>
      </c>
      <c r="P581" s="17" t="s">
        <v>76</v>
      </c>
      <c r="Q581" s="17" t="s">
        <v>135</v>
      </c>
      <c r="R581" s="47" t="s">
        <v>136</v>
      </c>
      <c r="S581" s="40" t="s">
        <v>1129</v>
      </c>
      <c r="T581" s="61">
        <v>41587</v>
      </c>
    </row>
    <row r="582" spans="1:283" ht="28.5" x14ac:dyDescent="0.25">
      <c r="A582" s="136">
        <v>2014520000628</v>
      </c>
      <c r="B582" s="163" t="s">
        <v>906</v>
      </c>
      <c r="C582" s="5" t="s">
        <v>33</v>
      </c>
      <c r="D582" s="31">
        <v>40000000</v>
      </c>
      <c r="E582" s="55">
        <v>996000000</v>
      </c>
      <c r="F582" s="55">
        <v>1200000000</v>
      </c>
      <c r="G582" s="54">
        <v>0</v>
      </c>
      <c r="H582" s="54">
        <v>0</v>
      </c>
      <c r="I582" s="54">
        <f t="shared" si="16"/>
        <v>0</v>
      </c>
      <c r="J582" s="54">
        <f t="shared" si="17"/>
        <v>40000000</v>
      </c>
      <c r="K582" s="35">
        <v>1205563</v>
      </c>
      <c r="L582" s="11" t="s">
        <v>49</v>
      </c>
      <c r="M582" s="5" t="s">
        <v>13</v>
      </c>
      <c r="N582" s="5" t="s">
        <v>29</v>
      </c>
      <c r="O582" s="5" t="s">
        <v>907</v>
      </c>
      <c r="P582" s="17" t="s">
        <v>194</v>
      </c>
      <c r="Q582" s="17" t="s">
        <v>17</v>
      </c>
      <c r="R582" s="47" t="s">
        <v>895</v>
      </c>
      <c r="S582" s="40" t="s">
        <v>1129</v>
      </c>
      <c r="T582" s="61">
        <v>41638</v>
      </c>
    </row>
    <row r="583" spans="1:283" ht="42.75" x14ac:dyDescent="0.25">
      <c r="A583" s="136">
        <v>2014520000629</v>
      </c>
      <c r="B583" s="163" t="s">
        <v>908</v>
      </c>
      <c r="C583" s="5" t="s">
        <v>16</v>
      </c>
      <c r="D583" s="31">
        <v>1050000000</v>
      </c>
      <c r="E583" s="75">
        <v>1050000000</v>
      </c>
      <c r="F583" s="75">
        <v>1000000</v>
      </c>
      <c r="G583" s="75">
        <v>50000000</v>
      </c>
      <c r="H583" s="54">
        <v>0</v>
      </c>
      <c r="I583" s="54">
        <f t="shared" si="16"/>
        <v>50000000</v>
      </c>
      <c r="J583" s="54">
        <f t="shared" si="17"/>
        <v>1100000000</v>
      </c>
      <c r="K583" s="35">
        <v>1205563</v>
      </c>
      <c r="L583" s="11" t="s">
        <v>49</v>
      </c>
      <c r="M583" s="5" t="s">
        <v>13</v>
      </c>
      <c r="N583" s="5" t="s">
        <v>29</v>
      </c>
      <c r="O583" s="5" t="s">
        <v>907</v>
      </c>
      <c r="P583" s="17" t="s">
        <v>194</v>
      </c>
      <c r="Q583" s="17" t="s">
        <v>17</v>
      </c>
      <c r="R583" s="47" t="s">
        <v>895</v>
      </c>
      <c r="S583" s="40" t="s">
        <v>1129</v>
      </c>
      <c r="T583" s="61">
        <v>41638</v>
      </c>
    </row>
    <row r="584" spans="1:283" ht="71.25" x14ac:dyDescent="0.25">
      <c r="A584" s="136">
        <v>2014520000630</v>
      </c>
      <c r="B584" s="163" t="s">
        <v>909</v>
      </c>
      <c r="C584" s="5" t="s">
        <v>291</v>
      </c>
      <c r="D584" s="31">
        <v>138000000</v>
      </c>
      <c r="E584" s="31"/>
      <c r="F584" s="31">
        <v>138000000</v>
      </c>
      <c r="G584" s="54">
        <v>0</v>
      </c>
      <c r="H584" s="54">
        <v>0</v>
      </c>
      <c r="I584" s="54">
        <f t="shared" si="16"/>
        <v>0</v>
      </c>
      <c r="J584" s="54">
        <f t="shared" si="17"/>
        <v>138000000</v>
      </c>
      <c r="K584" s="34">
        <v>600</v>
      </c>
      <c r="L584" s="11" t="s">
        <v>22</v>
      </c>
      <c r="M584" s="5" t="s">
        <v>910</v>
      </c>
      <c r="N584" s="5" t="s">
        <v>23</v>
      </c>
      <c r="O584" s="5" t="s">
        <v>910</v>
      </c>
      <c r="P584" s="17" t="s">
        <v>76</v>
      </c>
      <c r="Q584" s="17" t="s">
        <v>135</v>
      </c>
      <c r="R584" s="47" t="s">
        <v>136</v>
      </c>
      <c r="S584" s="40" t="s">
        <v>1129</v>
      </c>
      <c r="T584" s="61">
        <v>41676</v>
      </c>
    </row>
    <row r="585" spans="1:283" s="1" customFormat="1" ht="42.75" x14ac:dyDescent="0.25">
      <c r="A585" s="3">
        <v>2014520000631</v>
      </c>
      <c r="B585" s="4" t="s">
        <v>1142</v>
      </c>
      <c r="C585" s="5"/>
      <c r="D585" s="31"/>
      <c r="E585" s="31"/>
      <c r="F585" s="31"/>
      <c r="G585" s="54"/>
      <c r="H585" s="54"/>
      <c r="I585" s="54"/>
      <c r="J585" s="54"/>
      <c r="K585" s="34"/>
      <c r="L585" s="11"/>
      <c r="M585" s="5"/>
      <c r="N585" s="5"/>
      <c r="O585" s="5"/>
      <c r="P585" s="17"/>
      <c r="Q585" s="17"/>
      <c r="R585" s="47"/>
      <c r="S585" s="40" t="s">
        <v>1134</v>
      </c>
      <c r="T585" s="61">
        <v>41734</v>
      </c>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c r="AS585" s="56"/>
      <c r="AT585" s="56"/>
      <c r="AU585" s="56"/>
      <c r="AV585" s="56"/>
      <c r="AW585" s="56"/>
      <c r="AX585" s="56"/>
      <c r="AY585" s="56"/>
      <c r="AZ585" s="56"/>
      <c r="BA585" s="56"/>
      <c r="BB585" s="56"/>
      <c r="BC585" s="56"/>
      <c r="BD585" s="56"/>
      <c r="BE585" s="56"/>
      <c r="BF585" s="56"/>
      <c r="BG585" s="56"/>
      <c r="BH585" s="56"/>
      <c r="BI585" s="56"/>
      <c r="BJ585" s="56"/>
      <c r="BK585" s="56"/>
      <c r="BL585" s="56"/>
      <c r="BM585" s="56"/>
      <c r="BN585" s="56"/>
      <c r="BO585" s="56"/>
      <c r="BP585" s="56"/>
      <c r="BQ585" s="56"/>
      <c r="BR585" s="56"/>
      <c r="BS585" s="56"/>
      <c r="BT585" s="56"/>
      <c r="BU585" s="56"/>
      <c r="BV585" s="56"/>
      <c r="BW585" s="56"/>
      <c r="BX585" s="56"/>
      <c r="BY585" s="56"/>
      <c r="BZ585" s="56"/>
      <c r="CA585" s="56"/>
      <c r="CB585" s="56"/>
      <c r="CC585" s="56"/>
      <c r="CD585" s="56"/>
      <c r="CE585" s="56"/>
      <c r="CF585" s="56"/>
      <c r="CG585" s="56"/>
      <c r="CH585" s="56"/>
      <c r="CI585" s="56"/>
      <c r="CJ585" s="56"/>
      <c r="CK585" s="56"/>
      <c r="CL585" s="56"/>
      <c r="CM585" s="56"/>
      <c r="CN585" s="56"/>
      <c r="CO585" s="56"/>
      <c r="CP585" s="56"/>
      <c r="CQ585" s="56"/>
      <c r="CR585" s="56"/>
      <c r="CS585" s="56"/>
      <c r="CT585" s="56"/>
      <c r="CU585" s="56"/>
      <c r="CV585" s="56"/>
      <c r="CW585" s="56"/>
      <c r="CX585" s="56"/>
      <c r="CY585" s="56"/>
      <c r="CZ585" s="56"/>
      <c r="DA585" s="56"/>
      <c r="DB585" s="56"/>
      <c r="DC585" s="56"/>
      <c r="DD585" s="56"/>
      <c r="DE585" s="56"/>
      <c r="DF585" s="56"/>
      <c r="DG585" s="56"/>
      <c r="DH585" s="56"/>
      <c r="DI585" s="56"/>
      <c r="DJ585" s="56"/>
      <c r="DK585" s="56"/>
      <c r="DL585" s="56"/>
      <c r="DM585" s="56"/>
      <c r="DN585" s="56"/>
      <c r="DO585" s="56"/>
      <c r="DP585" s="56"/>
      <c r="DQ585" s="56"/>
      <c r="DR585" s="56"/>
      <c r="DS585" s="56"/>
      <c r="DT585" s="56"/>
      <c r="DU585" s="56"/>
      <c r="DV585" s="56"/>
      <c r="DW585" s="56"/>
      <c r="DX585" s="56"/>
      <c r="DY585" s="56"/>
      <c r="DZ585" s="56"/>
      <c r="EA585" s="56"/>
      <c r="EB585" s="56"/>
      <c r="EC585" s="56"/>
      <c r="ED585" s="56"/>
      <c r="EE585" s="56"/>
      <c r="EF585" s="56"/>
      <c r="EG585" s="56"/>
      <c r="EH585" s="56"/>
      <c r="EI585" s="56"/>
      <c r="EJ585" s="56"/>
      <c r="EK585" s="56"/>
      <c r="EL585" s="56"/>
      <c r="EM585" s="56"/>
      <c r="EN585" s="56"/>
      <c r="EO585" s="56"/>
      <c r="EP585" s="56"/>
      <c r="EQ585" s="56"/>
      <c r="ER585" s="56"/>
      <c r="ES585" s="56"/>
      <c r="ET585" s="56"/>
      <c r="EU585" s="56"/>
      <c r="EV585" s="56"/>
      <c r="EW585" s="56"/>
      <c r="EX585" s="56"/>
      <c r="EY585" s="56"/>
      <c r="EZ585" s="56"/>
      <c r="FA585" s="56"/>
      <c r="FB585" s="56"/>
      <c r="FC585" s="56"/>
      <c r="FD585" s="56"/>
      <c r="FE585" s="56"/>
      <c r="FF585" s="56"/>
      <c r="FG585" s="56"/>
      <c r="FH585" s="56"/>
      <c r="FI585" s="56"/>
      <c r="FJ585" s="56"/>
      <c r="FK585" s="56"/>
      <c r="FL585" s="56"/>
      <c r="FM585" s="56"/>
      <c r="FN585" s="56"/>
      <c r="FO585" s="56"/>
      <c r="FP585" s="56"/>
      <c r="FQ585" s="56"/>
      <c r="FR585" s="56"/>
      <c r="FS585" s="56"/>
      <c r="FT585" s="56"/>
      <c r="FU585" s="56"/>
      <c r="FV585" s="56"/>
      <c r="FW585" s="56"/>
      <c r="FX585" s="56"/>
      <c r="FY585" s="56"/>
      <c r="FZ585" s="56"/>
      <c r="GA585" s="56"/>
      <c r="GB585" s="56"/>
      <c r="GC585" s="56"/>
      <c r="GD585" s="56"/>
      <c r="GE585" s="56"/>
      <c r="GF585" s="56"/>
      <c r="GG585" s="56"/>
      <c r="GH585" s="56"/>
      <c r="GI585" s="56"/>
      <c r="GJ585" s="56"/>
      <c r="GK585" s="56"/>
      <c r="GL585" s="56"/>
      <c r="GM585" s="56"/>
      <c r="GN585" s="56"/>
      <c r="GO585" s="56"/>
      <c r="GP585" s="56"/>
      <c r="GQ585" s="56"/>
      <c r="GR585" s="56"/>
      <c r="GS585" s="56"/>
      <c r="GT585" s="56"/>
      <c r="GU585" s="56"/>
      <c r="GV585" s="56"/>
      <c r="GW585" s="56"/>
      <c r="GX585" s="56"/>
      <c r="GY585" s="56"/>
      <c r="GZ585" s="56"/>
      <c r="HA585" s="56"/>
      <c r="HB585" s="56"/>
      <c r="HC585" s="56"/>
      <c r="HD585" s="56"/>
      <c r="HE585" s="56"/>
      <c r="HF585" s="56"/>
      <c r="HG585" s="56"/>
      <c r="HH585" s="56"/>
      <c r="HI585" s="56"/>
      <c r="HJ585" s="56"/>
      <c r="HK585" s="56"/>
      <c r="HL585" s="56"/>
      <c r="HM585" s="56"/>
      <c r="HN585" s="56"/>
      <c r="HO585" s="56"/>
      <c r="HP585" s="56"/>
      <c r="HQ585" s="56"/>
      <c r="HR585" s="56"/>
      <c r="HS585" s="56"/>
      <c r="HT585" s="56"/>
      <c r="HU585" s="56"/>
      <c r="HV585" s="56"/>
      <c r="HW585" s="56"/>
      <c r="HX585" s="56"/>
      <c r="HY585" s="56"/>
      <c r="HZ585" s="56"/>
      <c r="IA585" s="56"/>
      <c r="IB585" s="56"/>
      <c r="IC585" s="56"/>
      <c r="ID585" s="56"/>
      <c r="IE585" s="56"/>
      <c r="IF585" s="56"/>
      <c r="IG585" s="56"/>
      <c r="IH585" s="56"/>
      <c r="II585" s="56"/>
      <c r="IJ585" s="56"/>
      <c r="IK585" s="56"/>
      <c r="IL585" s="56"/>
      <c r="IM585" s="56"/>
      <c r="IN585" s="56"/>
      <c r="IO585" s="56"/>
      <c r="IP585" s="56"/>
      <c r="IQ585" s="56"/>
      <c r="IR585" s="56"/>
      <c r="IS585" s="56"/>
      <c r="IT585" s="56"/>
      <c r="IU585" s="56"/>
      <c r="IV585" s="56"/>
      <c r="IW585" s="56"/>
      <c r="IX585" s="56"/>
      <c r="IY585" s="56"/>
      <c r="IZ585" s="56"/>
      <c r="JA585" s="56"/>
      <c r="JB585" s="56"/>
      <c r="JC585" s="56"/>
      <c r="JD585" s="56"/>
      <c r="JE585" s="56"/>
      <c r="JF585" s="56"/>
      <c r="JG585" s="56"/>
      <c r="JH585" s="56"/>
      <c r="JI585" s="56"/>
      <c r="JJ585" s="56"/>
      <c r="JK585" s="56"/>
      <c r="JL585" s="56"/>
      <c r="JM585" s="56"/>
      <c r="JN585" s="56"/>
      <c r="JO585" s="56"/>
      <c r="JP585" s="56"/>
      <c r="JQ585" s="56"/>
      <c r="JR585" s="56"/>
      <c r="JS585" s="56"/>
      <c r="JT585" s="56"/>
      <c r="JU585" s="56"/>
      <c r="JV585" s="56"/>
      <c r="JW585" s="56"/>
    </row>
    <row r="586" spans="1:283" ht="71.25" x14ac:dyDescent="0.25">
      <c r="A586" s="3">
        <v>2014520000632</v>
      </c>
      <c r="B586" s="4" t="s">
        <v>911</v>
      </c>
      <c r="C586" s="5" t="s">
        <v>455</v>
      </c>
      <c r="D586" s="31">
        <v>40000000</v>
      </c>
      <c r="E586" s="31">
        <v>40000000</v>
      </c>
      <c r="F586" s="31"/>
      <c r="G586" s="54">
        <v>0</v>
      </c>
      <c r="H586" s="54">
        <v>0</v>
      </c>
      <c r="I586" s="54">
        <f t="shared" si="16"/>
        <v>0</v>
      </c>
      <c r="J586" s="54">
        <f t="shared" si="17"/>
        <v>40000000</v>
      </c>
      <c r="K586" s="34">
        <v>900</v>
      </c>
      <c r="L586" s="11" t="s">
        <v>40</v>
      </c>
      <c r="M586" s="5" t="s">
        <v>907</v>
      </c>
      <c r="N586" s="5" t="s">
        <v>42</v>
      </c>
      <c r="O586" s="5" t="s">
        <v>912</v>
      </c>
      <c r="P586" s="17" t="s">
        <v>145</v>
      </c>
      <c r="Q586" s="17" t="s">
        <v>146</v>
      </c>
      <c r="R586" s="47" t="s">
        <v>147</v>
      </c>
      <c r="S586" s="40" t="s">
        <v>1129</v>
      </c>
      <c r="T586" s="61">
        <v>41688</v>
      </c>
    </row>
    <row r="587" spans="1:283" s="1" customFormat="1" ht="42.75" x14ac:dyDescent="0.25">
      <c r="A587" s="3">
        <v>2014520000633</v>
      </c>
      <c r="B587" s="4" t="s">
        <v>913</v>
      </c>
      <c r="C587" s="5"/>
      <c r="D587" s="31"/>
      <c r="E587" s="31"/>
      <c r="F587" s="31"/>
      <c r="G587" s="54"/>
      <c r="H587" s="54"/>
      <c r="I587" s="54"/>
      <c r="J587" s="54"/>
      <c r="K587" s="34"/>
      <c r="L587" s="11"/>
      <c r="M587" s="5"/>
      <c r="N587" s="5"/>
      <c r="O587" s="5"/>
      <c r="P587" s="17"/>
      <c r="Q587" s="17"/>
      <c r="R587" s="47"/>
      <c r="S587" s="40" t="s">
        <v>1134</v>
      </c>
      <c r="T587" s="61">
        <v>41688</v>
      </c>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c r="AS587" s="56"/>
      <c r="AT587" s="56"/>
      <c r="AU587" s="56"/>
      <c r="AV587" s="56"/>
      <c r="AW587" s="56"/>
      <c r="AX587" s="56"/>
      <c r="AY587" s="56"/>
      <c r="AZ587" s="56"/>
      <c r="BA587" s="56"/>
      <c r="BB587" s="56"/>
      <c r="BC587" s="56"/>
      <c r="BD587" s="56"/>
      <c r="BE587" s="56"/>
      <c r="BF587" s="56"/>
      <c r="BG587" s="56"/>
      <c r="BH587" s="56"/>
      <c r="BI587" s="56"/>
      <c r="BJ587" s="56"/>
      <c r="BK587" s="56"/>
      <c r="BL587" s="56"/>
      <c r="BM587" s="56"/>
      <c r="BN587" s="56"/>
      <c r="BO587" s="56"/>
      <c r="BP587" s="56"/>
      <c r="BQ587" s="56"/>
      <c r="BR587" s="56"/>
      <c r="BS587" s="56"/>
      <c r="BT587" s="56"/>
      <c r="BU587" s="56"/>
      <c r="BV587" s="56"/>
      <c r="BW587" s="56"/>
      <c r="BX587" s="56"/>
      <c r="BY587" s="56"/>
      <c r="BZ587" s="56"/>
      <c r="CA587" s="56"/>
      <c r="CB587" s="56"/>
      <c r="CC587" s="56"/>
      <c r="CD587" s="56"/>
      <c r="CE587" s="56"/>
      <c r="CF587" s="56"/>
      <c r="CG587" s="56"/>
      <c r="CH587" s="56"/>
      <c r="CI587" s="56"/>
      <c r="CJ587" s="56"/>
      <c r="CK587" s="56"/>
      <c r="CL587" s="56"/>
      <c r="CM587" s="56"/>
      <c r="CN587" s="56"/>
      <c r="CO587" s="56"/>
      <c r="CP587" s="56"/>
      <c r="CQ587" s="56"/>
      <c r="CR587" s="56"/>
      <c r="CS587" s="56"/>
      <c r="CT587" s="56"/>
      <c r="CU587" s="56"/>
      <c r="CV587" s="56"/>
      <c r="CW587" s="56"/>
      <c r="CX587" s="56"/>
      <c r="CY587" s="56"/>
      <c r="CZ587" s="56"/>
      <c r="DA587" s="56"/>
      <c r="DB587" s="56"/>
      <c r="DC587" s="56"/>
      <c r="DD587" s="56"/>
      <c r="DE587" s="56"/>
      <c r="DF587" s="56"/>
      <c r="DG587" s="56"/>
      <c r="DH587" s="56"/>
      <c r="DI587" s="56"/>
      <c r="DJ587" s="56"/>
      <c r="DK587" s="56"/>
      <c r="DL587" s="56"/>
      <c r="DM587" s="56"/>
      <c r="DN587" s="56"/>
      <c r="DO587" s="56"/>
      <c r="DP587" s="56"/>
      <c r="DQ587" s="56"/>
      <c r="DR587" s="56"/>
      <c r="DS587" s="56"/>
      <c r="DT587" s="56"/>
      <c r="DU587" s="56"/>
      <c r="DV587" s="56"/>
      <c r="DW587" s="56"/>
      <c r="DX587" s="56"/>
      <c r="DY587" s="56"/>
      <c r="DZ587" s="56"/>
      <c r="EA587" s="56"/>
      <c r="EB587" s="56"/>
      <c r="EC587" s="56"/>
      <c r="ED587" s="56"/>
      <c r="EE587" s="56"/>
      <c r="EF587" s="56"/>
      <c r="EG587" s="56"/>
      <c r="EH587" s="56"/>
      <c r="EI587" s="56"/>
      <c r="EJ587" s="56"/>
      <c r="EK587" s="56"/>
      <c r="EL587" s="56"/>
      <c r="EM587" s="56"/>
      <c r="EN587" s="56"/>
      <c r="EO587" s="56"/>
      <c r="EP587" s="56"/>
      <c r="EQ587" s="56"/>
      <c r="ER587" s="56"/>
      <c r="ES587" s="56"/>
      <c r="ET587" s="56"/>
      <c r="EU587" s="56"/>
      <c r="EV587" s="56"/>
      <c r="EW587" s="56"/>
      <c r="EX587" s="56"/>
      <c r="EY587" s="56"/>
      <c r="EZ587" s="56"/>
      <c r="FA587" s="56"/>
      <c r="FB587" s="56"/>
      <c r="FC587" s="56"/>
      <c r="FD587" s="56"/>
      <c r="FE587" s="56"/>
      <c r="FF587" s="56"/>
      <c r="FG587" s="56"/>
      <c r="FH587" s="56"/>
      <c r="FI587" s="56"/>
      <c r="FJ587" s="56"/>
      <c r="FK587" s="56"/>
      <c r="FL587" s="56"/>
      <c r="FM587" s="56"/>
      <c r="FN587" s="56"/>
      <c r="FO587" s="56"/>
      <c r="FP587" s="56"/>
      <c r="FQ587" s="56"/>
      <c r="FR587" s="56"/>
      <c r="FS587" s="56"/>
      <c r="FT587" s="56"/>
      <c r="FU587" s="56"/>
      <c r="FV587" s="56"/>
      <c r="FW587" s="56"/>
      <c r="FX587" s="56"/>
      <c r="FY587" s="56"/>
      <c r="FZ587" s="56"/>
      <c r="GA587" s="56"/>
      <c r="GB587" s="56"/>
      <c r="GC587" s="56"/>
      <c r="GD587" s="56"/>
      <c r="GE587" s="56"/>
      <c r="GF587" s="56"/>
      <c r="GG587" s="56"/>
      <c r="GH587" s="56"/>
      <c r="GI587" s="56"/>
      <c r="GJ587" s="56"/>
      <c r="GK587" s="56"/>
      <c r="GL587" s="56"/>
      <c r="GM587" s="56"/>
      <c r="GN587" s="56"/>
      <c r="GO587" s="56"/>
      <c r="GP587" s="56"/>
      <c r="GQ587" s="56"/>
      <c r="GR587" s="56"/>
      <c r="GS587" s="56"/>
      <c r="GT587" s="56"/>
      <c r="GU587" s="56"/>
      <c r="GV587" s="56"/>
      <c r="GW587" s="56"/>
      <c r="GX587" s="56"/>
      <c r="GY587" s="56"/>
      <c r="GZ587" s="56"/>
      <c r="HA587" s="56"/>
      <c r="HB587" s="56"/>
      <c r="HC587" s="56"/>
      <c r="HD587" s="56"/>
      <c r="HE587" s="56"/>
      <c r="HF587" s="56"/>
      <c r="HG587" s="56"/>
      <c r="HH587" s="56"/>
      <c r="HI587" s="56"/>
      <c r="HJ587" s="56"/>
      <c r="HK587" s="56"/>
      <c r="HL587" s="56"/>
      <c r="HM587" s="56"/>
      <c r="HN587" s="56"/>
      <c r="HO587" s="56"/>
      <c r="HP587" s="56"/>
      <c r="HQ587" s="56"/>
      <c r="HR587" s="56"/>
      <c r="HS587" s="56"/>
      <c r="HT587" s="56"/>
      <c r="HU587" s="56"/>
      <c r="HV587" s="56"/>
      <c r="HW587" s="56"/>
      <c r="HX587" s="56"/>
      <c r="HY587" s="56"/>
      <c r="HZ587" s="56"/>
      <c r="IA587" s="56"/>
      <c r="IB587" s="56"/>
      <c r="IC587" s="56"/>
      <c r="ID587" s="56"/>
      <c r="IE587" s="56"/>
      <c r="IF587" s="56"/>
      <c r="IG587" s="56"/>
      <c r="IH587" s="56"/>
      <c r="II587" s="56"/>
      <c r="IJ587" s="56"/>
      <c r="IK587" s="56"/>
      <c r="IL587" s="56"/>
      <c r="IM587" s="56"/>
      <c r="IN587" s="56"/>
      <c r="IO587" s="56"/>
      <c r="IP587" s="56"/>
      <c r="IQ587" s="56"/>
      <c r="IR587" s="56"/>
      <c r="IS587" s="56"/>
      <c r="IT587" s="56"/>
      <c r="IU587" s="56"/>
      <c r="IV587" s="56"/>
      <c r="IW587" s="56"/>
      <c r="IX587" s="56"/>
      <c r="IY587" s="56"/>
      <c r="IZ587" s="56"/>
      <c r="JA587" s="56"/>
      <c r="JB587" s="56"/>
      <c r="JC587" s="56"/>
      <c r="JD587" s="56"/>
      <c r="JE587" s="56"/>
      <c r="JF587" s="56"/>
      <c r="JG587" s="56"/>
      <c r="JH587" s="56"/>
      <c r="JI587" s="56"/>
      <c r="JJ587" s="56"/>
      <c r="JK587" s="56"/>
      <c r="JL587" s="56"/>
      <c r="JM587" s="56"/>
      <c r="JN587" s="56"/>
      <c r="JO587" s="56"/>
      <c r="JP587" s="56"/>
      <c r="JQ587" s="56"/>
      <c r="JR587" s="56"/>
      <c r="JS587" s="56"/>
      <c r="JT587" s="56"/>
      <c r="JU587" s="56"/>
      <c r="JV587" s="56"/>
      <c r="JW587" s="56"/>
    </row>
    <row r="588" spans="1:283" ht="57" x14ac:dyDescent="0.25">
      <c r="A588" s="3">
        <v>2014520000634</v>
      </c>
      <c r="B588" s="4" t="s">
        <v>913</v>
      </c>
      <c r="C588" s="5" t="s">
        <v>125</v>
      </c>
      <c r="D588" s="31">
        <v>119996632</v>
      </c>
      <c r="E588" s="31">
        <v>100000000</v>
      </c>
      <c r="F588" s="31">
        <f>+D588-E588</f>
        <v>19996632</v>
      </c>
      <c r="G588" s="54">
        <v>0</v>
      </c>
      <c r="H588" s="54">
        <v>0</v>
      </c>
      <c r="I588" s="54">
        <f t="shared" si="16"/>
        <v>0</v>
      </c>
      <c r="J588" s="54">
        <f t="shared" si="17"/>
        <v>119996632</v>
      </c>
      <c r="K588" s="34">
        <v>120</v>
      </c>
      <c r="L588" s="11" t="s">
        <v>12</v>
      </c>
      <c r="M588" s="5" t="s">
        <v>126</v>
      </c>
      <c r="N588" s="5" t="s">
        <v>14</v>
      </c>
      <c r="O588" s="5" t="s">
        <v>126</v>
      </c>
      <c r="P588" s="17" t="s">
        <v>174</v>
      </c>
      <c r="Q588" s="17" t="s">
        <v>175</v>
      </c>
      <c r="R588" s="47" t="s">
        <v>396</v>
      </c>
      <c r="S588" s="40" t="s">
        <v>1129</v>
      </c>
      <c r="T588" s="61">
        <v>41688</v>
      </c>
    </row>
    <row r="589" spans="1:283" ht="71.25" x14ac:dyDescent="0.25">
      <c r="A589" s="3">
        <v>2014520000635</v>
      </c>
      <c r="B589" s="4" t="s">
        <v>914</v>
      </c>
      <c r="C589" s="5" t="s">
        <v>72</v>
      </c>
      <c r="D589" s="31">
        <v>1103161072</v>
      </c>
      <c r="E589" s="31">
        <v>200000000</v>
      </c>
      <c r="F589" s="31">
        <f>+D589-E589</f>
        <v>903161072</v>
      </c>
      <c r="G589" s="54">
        <v>0</v>
      </c>
      <c r="H589" s="54">
        <v>0</v>
      </c>
      <c r="I589" s="54">
        <f t="shared" si="16"/>
        <v>0</v>
      </c>
      <c r="J589" s="54">
        <f t="shared" si="17"/>
        <v>1103161072</v>
      </c>
      <c r="K589" s="35">
        <v>15149</v>
      </c>
      <c r="L589" s="11" t="s">
        <v>22</v>
      </c>
      <c r="M589" s="5" t="s">
        <v>915</v>
      </c>
      <c r="N589" s="5" t="s">
        <v>23</v>
      </c>
      <c r="O589" s="5" t="s">
        <v>915</v>
      </c>
      <c r="P589" s="17" t="s">
        <v>76</v>
      </c>
      <c r="Q589" s="17" t="s">
        <v>135</v>
      </c>
      <c r="R589" s="47" t="s">
        <v>136</v>
      </c>
      <c r="S589" s="40" t="s">
        <v>1129</v>
      </c>
      <c r="T589" s="61">
        <v>41739</v>
      </c>
    </row>
    <row r="590" spans="1:283" s="1" customFormat="1" ht="57" x14ac:dyDescent="0.25">
      <c r="A590" s="3">
        <v>2014520000636</v>
      </c>
      <c r="B590" s="4" t="s">
        <v>1143</v>
      </c>
      <c r="C590" s="5"/>
      <c r="D590" s="31"/>
      <c r="E590" s="31"/>
      <c r="F590" s="31"/>
      <c r="G590" s="54"/>
      <c r="H590" s="54"/>
      <c r="I590" s="54"/>
      <c r="J590" s="54"/>
      <c r="K590" s="35"/>
      <c r="L590" s="11"/>
      <c r="M590" s="5"/>
      <c r="N590" s="5"/>
      <c r="O590" s="5"/>
      <c r="P590" s="17"/>
      <c r="Q590" s="17"/>
      <c r="R590" s="47"/>
      <c r="S590" s="40" t="s">
        <v>1134</v>
      </c>
      <c r="T590" s="61">
        <v>41691</v>
      </c>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c r="AS590" s="56"/>
      <c r="AT590" s="56"/>
      <c r="AU590" s="56"/>
      <c r="AV590" s="56"/>
      <c r="AW590" s="56"/>
      <c r="AX590" s="56"/>
      <c r="AY590" s="56"/>
      <c r="AZ590" s="56"/>
      <c r="BA590" s="56"/>
      <c r="BB590" s="56"/>
      <c r="BC590" s="56"/>
      <c r="BD590" s="56"/>
      <c r="BE590" s="56"/>
      <c r="BF590" s="56"/>
      <c r="BG590" s="56"/>
      <c r="BH590" s="56"/>
      <c r="BI590" s="56"/>
      <c r="BJ590" s="56"/>
      <c r="BK590" s="56"/>
      <c r="BL590" s="56"/>
      <c r="BM590" s="56"/>
      <c r="BN590" s="56"/>
      <c r="BO590" s="56"/>
      <c r="BP590" s="56"/>
      <c r="BQ590" s="56"/>
      <c r="BR590" s="56"/>
      <c r="BS590" s="56"/>
      <c r="BT590" s="56"/>
      <c r="BU590" s="56"/>
      <c r="BV590" s="56"/>
      <c r="BW590" s="56"/>
      <c r="BX590" s="56"/>
      <c r="BY590" s="56"/>
      <c r="BZ590" s="56"/>
      <c r="CA590" s="56"/>
      <c r="CB590" s="56"/>
      <c r="CC590" s="56"/>
      <c r="CD590" s="56"/>
      <c r="CE590" s="56"/>
      <c r="CF590" s="56"/>
      <c r="CG590" s="56"/>
      <c r="CH590" s="56"/>
      <c r="CI590" s="56"/>
      <c r="CJ590" s="56"/>
      <c r="CK590" s="56"/>
      <c r="CL590" s="56"/>
      <c r="CM590" s="56"/>
      <c r="CN590" s="56"/>
      <c r="CO590" s="56"/>
      <c r="CP590" s="56"/>
      <c r="CQ590" s="56"/>
      <c r="CR590" s="56"/>
      <c r="CS590" s="56"/>
      <c r="CT590" s="56"/>
      <c r="CU590" s="56"/>
      <c r="CV590" s="56"/>
      <c r="CW590" s="56"/>
      <c r="CX590" s="56"/>
      <c r="CY590" s="56"/>
      <c r="CZ590" s="56"/>
      <c r="DA590" s="56"/>
      <c r="DB590" s="56"/>
      <c r="DC590" s="56"/>
      <c r="DD590" s="56"/>
      <c r="DE590" s="56"/>
      <c r="DF590" s="56"/>
      <c r="DG590" s="56"/>
      <c r="DH590" s="56"/>
      <c r="DI590" s="56"/>
      <c r="DJ590" s="56"/>
      <c r="DK590" s="56"/>
      <c r="DL590" s="56"/>
      <c r="DM590" s="56"/>
      <c r="DN590" s="56"/>
      <c r="DO590" s="56"/>
      <c r="DP590" s="56"/>
      <c r="DQ590" s="56"/>
      <c r="DR590" s="56"/>
      <c r="DS590" s="56"/>
      <c r="DT590" s="56"/>
      <c r="DU590" s="56"/>
      <c r="DV590" s="56"/>
      <c r="DW590" s="56"/>
      <c r="DX590" s="56"/>
      <c r="DY590" s="56"/>
      <c r="DZ590" s="56"/>
      <c r="EA590" s="56"/>
      <c r="EB590" s="56"/>
      <c r="EC590" s="56"/>
      <c r="ED590" s="56"/>
      <c r="EE590" s="56"/>
      <c r="EF590" s="56"/>
      <c r="EG590" s="56"/>
      <c r="EH590" s="56"/>
      <c r="EI590" s="56"/>
      <c r="EJ590" s="56"/>
      <c r="EK590" s="56"/>
      <c r="EL590" s="56"/>
      <c r="EM590" s="56"/>
      <c r="EN590" s="56"/>
      <c r="EO590" s="56"/>
      <c r="EP590" s="56"/>
      <c r="EQ590" s="56"/>
      <c r="ER590" s="56"/>
      <c r="ES590" s="56"/>
      <c r="ET590" s="56"/>
      <c r="EU590" s="56"/>
      <c r="EV590" s="56"/>
      <c r="EW590" s="56"/>
      <c r="EX590" s="56"/>
      <c r="EY590" s="56"/>
      <c r="EZ590" s="56"/>
      <c r="FA590" s="56"/>
      <c r="FB590" s="56"/>
      <c r="FC590" s="56"/>
      <c r="FD590" s="56"/>
      <c r="FE590" s="56"/>
      <c r="FF590" s="56"/>
      <c r="FG590" s="56"/>
      <c r="FH590" s="56"/>
      <c r="FI590" s="56"/>
      <c r="FJ590" s="56"/>
      <c r="FK590" s="56"/>
      <c r="FL590" s="56"/>
      <c r="FM590" s="56"/>
      <c r="FN590" s="56"/>
      <c r="FO590" s="56"/>
      <c r="FP590" s="56"/>
      <c r="FQ590" s="56"/>
      <c r="FR590" s="56"/>
      <c r="FS590" s="56"/>
      <c r="FT590" s="56"/>
      <c r="FU590" s="56"/>
      <c r="FV590" s="56"/>
      <c r="FW590" s="56"/>
      <c r="FX590" s="56"/>
      <c r="FY590" s="56"/>
      <c r="FZ590" s="56"/>
      <c r="GA590" s="56"/>
      <c r="GB590" s="56"/>
      <c r="GC590" s="56"/>
      <c r="GD590" s="56"/>
      <c r="GE590" s="56"/>
      <c r="GF590" s="56"/>
      <c r="GG590" s="56"/>
      <c r="GH590" s="56"/>
      <c r="GI590" s="56"/>
      <c r="GJ590" s="56"/>
      <c r="GK590" s="56"/>
      <c r="GL590" s="56"/>
      <c r="GM590" s="56"/>
      <c r="GN590" s="56"/>
      <c r="GO590" s="56"/>
      <c r="GP590" s="56"/>
      <c r="GQ590" s="56"/>
      <c r="GR590" s="56"/>
      <c r="GS590" s="56"/>
      <c r="GT590" s="56"/>
      <c r="GU590" s="56"/>
      <c r="GV590" s="56"/>
      <c r="GW590" s="56"/>
      <c r="GX590" s="56"/>
      <c r="GY590" s="56"/>
      <c r="GZ590" s="56"/>
      <c r="HA590" s="56"/>
      <c r="HB590" s="56"/>
      <c r="HC590" s="56"/>
      <c r="HD590" s="56"/>
      <c r="HE590" s="56"/>
      <c r="HF590" s="56"/>
      <c r="HG590" s="56"/>
      <c r="HH590" s="56"/>
      <c r="HI590" s="56"/>
      <c r="HJ590" s="56"/>
      <c r="HK590" s="56"/>
      <c r="HL590" s="56"/>
      <c r="HM590" s="56"/>
      <c r="HN590" s="56"/>
      <c r="HO590" s="56"/>
      <c r="HP590" s="56"/>
      <c r="HQ590" s="56"/>
      <c r="HR590" s="56"/>
      <c r="HS590" s="56"/>
      <c r="HT590" s="56"/>
      <c r="HU590" s="56"/>
      <c r="HV590" s="56"/>
      <c r="HW590" s="56"/>
      <c r="HX590" s="56"/>
      <c r="HY590" s="56"/>
      <c r="HZ590" s="56"/>
      <c r="IA590" s="56"/>
      <c r="IB590" s="56"/>
      <c r="IC590" s="56"/>
      <c r="ID590" s="56"/>
      <c r="IE590" s="56"/>
      <c r="IF590" s="56"/>
      <c r="IG590" s="56"/>
      <c r="IH590" s="56"/>
      <c r="II590" s="56"/>
      <c r="IJ590" s="56"/>
      <c r="IK590" s="56"/>
      <c r="IL590" s="56"/>
      <c r="IM590" s="56"/>
      <c r="IN590" s="56"/>
      <c r="IO590" s="56"/>
      <c r="IP590" s="56"/>
      <c r="IQ590" s="56"/>
      <c r="IR590" s="56"/>
      <c r="IS590" s="56"/>
      <c r="IT590" s="56"/>
      <c r="IU590" s="56"/>
      <c r="IV590" s="56"/>
      <c r="IW590" s="56"/>
      <c r="IX590" s="56"/>
      <c r="IY590" s="56"/>
      <c r="IZ590" s="56"/>
      <c r="JA590" s="56"/>
      <c r="JB590" s="56"/>
      <c r="JC590" s="56"/>
      <c r="JD590" s="56"/>
      <c r="JE590" s="56"/>
      <c r="JF590" s="56"/>
      <c r="JG590" s="56"/>
      <c r="JH590" s="56"/>
      <c r="JI590" s="56"/>
      <c r="JJ590" s="56"/>
      <c r="JK590" s="56"/>
      <c r="JL590" s="56"/>
      <c r="JM590" s="56"/>
      <c r="JN590" s="56"/>
      <c r="JO590" s="56"/>
      <c r="JP590" s="56"/>
      <c r="JQ590" s="56"/>
      <c r="JR590" s="56"/>
      <c r="JS590" s="56"/>
      <c r="JT590" s="56"/>
      <c r="JU590" s="56"/>
      <c r="JV590" s="56"/>
      <c r="JW590" s="56"/>
    </row>
    <row r="591" spans="1:283" ht="71.25" x14ac:dyDescent="0.25">
      <c r="A591" s="3">
        <v>2014520000637</v>
      </c>
      <c r="B591" s="4" t="s">
        <v>916</v>
      </c>
      <c r="C591" s="5" t="s">
        <v>133</v>
      </c>
      <c r="D591" s="31">
        <v>250000000</v>
      </c>
      <c r="E591" s="31">
        <v>250000000</v>
      </c>
      <c r="F591" s="31"/>
      <c r="G591" s="54">
        <v>0</v>
      </c>
      <c r="H591" s="54">
        <v>0</v>
      </c>
      <c r="I591" s="54">
        <f t="shared" si="16"/>
        <v>0</v>
      </c>
      <c r="J591" s="54">
        <f t="shared" si="17"/>
        <v>250000000</v>
      </c>
      <c r="K591" s="35">
        <v>3000</v>
      </c>
      <c r="L591" s="11" t="s">
        <v>40</v>
      </c>
      <c r="M591" s="5" t="s">
        <v>13</v>
      </c>
      <c r="N591" s="5" t="s">
        <v>42</v>
      </c>
      <c r="O591" s="5" t="s">
        <v>13</v>
      </c>
      <c r="P591" s="17" t="s">
        <v>145</v>
      </c>
      <c r="Q591" s="17" t="s">
        <v>146</v>
      </c>
      <c r="R591" s="47" t="s">
        <v>147</v>
      </c>
      <c r="S591" s="40" t="s">
        <v>1129</v>
      </c>
      <c r="T591" s="61">
        <v>41711</v>
      </c>
    </row>
    <row r="592" spans="1:283" s="1" customFormat="1" ht="57" x14ac:dyDescent="0.25">
      <c r="A592" s="3">
        <v>2014520000638</v>
      </c>
      <c r="B592" s="4" t="s">
        <v>1144</v>
      </c>
      <c r="C592" s="5"/>
      <c r="D592" s="31"/>
      <c r="E592" s="31"/>
      <c r="F592" s="31"/>
      <c r="G592" s="54"/>
      <c r="H592" s="54"/>
      <c r="I592" s="54"/>
      <c r="J592" s="54"/>
      <c r="K592" s="35"/>
      <c r="L592" s="11"/>
      <c r="M592" s="5"/>
      <c r="N592" s="5"/>
      <c r="O592" s="5"/>
      <c r="P592" s="17"/>
      <c r="Q592" s="17"/>
      <c r="R592" s="47"/>
      <c r="S592" s="40" t="s">
        <v>1134</v>
      </c>
      <c r="T592" s="61">
        <v>41711</v>
      </c>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c r="AS592" s="56"/>
      <c r="AT592" s="56"/>
      <c r="AU592" s="56"/>
      <c r="AV592" s="56"/>
      <c r="AW592" s="56"/>
      <c r="AX592" s="56"/>
      <c r="AY592" s="56"/>
      <c r="AZ592" s="56"/>
      <c r="BA592" s="56"/>
      <c r="BB592" s="56"/>
      <c r="BC592" s="56"/>
      <c r="BD592" s="56"/>
      <c r="BE592" s="56"/>
      <c r="BF592" s="56"/>
      <c r="BG592" s="56"/>
      <c r="BH592" s="56"/>
      <c r="BI592" s="56"/>
      <c r="BJ592" s="56"/>
      <c r="BK592" s="56"/>
      <c r="BL592" s="56"/>
      <c r="BM592" s="56"/>
      <c r="BN592" s="56"/>
      <c r="BO592" s="56"/>
      <c r="BP592" s="56"/>
      <c r="BQ592" s="56"/>
      <c r="BR592" s="56"/>
      <c r="BS592" s="56"/>
      <c r="BT592" s="56"/>
      <c r="BU592" s="56"/>
      <c r="BV592" s="56"/>
      <c r="BW592" s="56"/>
      <c r="BX592" s="56"/>
      <c r="BY592" s="56"/>
      <c r="BZ592" s="56"/>
      <c r="CA592" s="56"/>
      <c r="CB592" s="56"/>
      <c r="CC592" s="56"/>
      <c r="CD592" s="56"/>
      <c r="CE592" s="56"/>
      <c r="CF592" s="56"/>
      <c r="CG592" s="56"/>
      <c r="CH592" s="56"/>
      <c r="CI592" s="56"/>
      <c r="CJ592" s="56"/>
      <c r="CK592" s="56"/>
      <c r="CL592" s="56"/>
      <c r="CM592" s="56"/>
      <c r="CN592" s="56"/>
      <c r="CO592" s="56"/>
      <c r="CP592" s="56"/>
      <c r="CQ592" s="56"/>
      <c r="CR592" s="56"/>
      <c r="CS592" s="56"/>
      <c r="CT592" s="56"/>
      <c r="CU592" s="56"/>
      <c r="CV592" s="56"/>
      <c r="CW592" s="56"/>
      <c r="CX592" s="56"/>
      <c r="CY592" s="56"/>
      <c r="CZ592" s="56"/>
      <c r="DA592" s="56"/>
      <c r="DB592" s="56"/>
      <c r="DC592" s="56"/>
      <c r="DD592" s="56"/>
      <c r="DE592" s="56"/>
      <c r="DF592" s="56"/>
      <c r="DG592" s="56"/>
      <c r="DH592" s="56"/>
      <c r="DI592" s="56"/>
      <c r="DJ592" s="56"/>
      <c r="DK592" s="56"/>
      <c r="DL592" s="56"/>
      <c r="DM592" s="56"/>
      <c r="DN592" s="56"/>
      <c r="DO592" s="56"/>
      <c r="DP592" s="56"/>
      <c r="DQ592" s="56"/>
      <c r="DR592" s="56"/>
      <c r="DS592" s="56"/>
      <c r="DT592" s="56"/>
      <c r="DU592" s="56"/>
      <c r="DV592" s="56"/>
      <c r="DW592" s="56"/>
      <c r="DX592" s="56"/>
      <c r="DY592" s="56"/>
      <c r="DZ592" s="56"/>
      <c r="EA592" s="56"/>
      <c r="EB592" s="56"/>
      <c r="EC592" s="56"/>
      <c r="ED592" s="56"/>
      <c r="EE592" s="56"/>
      <c r="EF592" s="56"/>
      <c r="EG592" s="56"/>
      <c r="EH592" s="56"/>
      <c r="EI592" s="56"/>
      <c r="EJ592" s="56"/>
      <c r="EK592" s="56"/>
      <c r="EL592" s="56"/>
      <c r="EM592" s="56"/>
      <c r="EN592" s="56"/>
      <c r="EO592" s="56"/>
      <c r="EP592" s="56"/>
      <c r="EQ592" s="56"/>
      <c r="ER592" s="56"/>
      <c r="ES592" s="56"/>
      <c r="ET592" s="56"/>
      <c r="EU592" s="56"/>
      <c r="EV592" s="56"/>
      <c r="EW592" s="56"/>
      <c r="EX592" s="56"/>
      <c r="EY592" s="56"/>
      <c r="EZ592" s="56"/>
      <c r="FA592" s="56"/>
      <c r="FB592" s="56"/>
      <c r="FC592" s="56"/>
      <c r="FD592" s="56"/>
      <c r="FE592" s="56"/>
      <c r="FF592" s="56"/>
      <c r="FG592" s="56"/>
      <c r="FH592" s="56"/>
      <c r="FI592" s="56"/>
      <c r="FJ592" s="56"/>
      <c r="FK592" s="56"/>
      <c r="FL592" s="56"/>
      <c r="FM592" s="56"/>
      <c r="FN592" s="56"/>
      <c r="FO592" s="56"/>
      <c r="FP592" s="56"/>
      <c r="FQ592" s="56"/>
      <c r="FR592" s="56"/>
      <c r="FS592" s="56"/>
      <c r="FT592" s="56"/>
      <c r="FU592" s="56"/>
      <c r="FV592" s="56"/>
      <c r="FW592" s="56"/>
      <c r="FX592" s="56"/>
      <c r="FY592" s="56"/>
      <c r="FZ592" s="56"/>
      <c r="GA592" s="56"/>
      <c r="GB592" s="56"/>
      <c r="GC592" s="56"/>
      <c r="GD592" s="56"/>
      <c r="GE592" s="56"/>
      <c r="GF592" s="56"/>
      <c r="GG592" s="56"/>
      <c r="GH592" s="56"/>
      <c r="GI592" s="56"/>
      <c r="GJ592" s="56"/>
      <c r="GK592" s="56"/>
      <c r="GL592" s="56"/>
      <c r="GM592" s="56"/>
      <c r="GN592" s="56"/>
      <c r="GO592" s="56"/>
      <c r="GP592" s="56"/>
      <c r="GQ592" s="56"/>
      <c r="GR592" s="56"/>
      <c r="GS592" s="56"/>
      <c r="GT592" s="56"/>
      <c r="GU592" s="56"/>
      <c r="GV592" s="56"/>
      <c r="GW592" s="56"/>
      <c r="GX592" s="56"/>
      <c r="GY592" s="56"/>
      <c r="GZ592" s="56"/>
      <c r="HA592" s="56"/>
      <c r="HB592" s="56"/>
      <c r="HC592" s="56"/>
      <c r="HD592" s="56"/>
      <c r="HE592" s="56"/>
      <c r="HF592" s="56"/>
      <c r="HG592" s="56"/>
      <c r="HH592" s="56"/>
      <c r="HI592" s="56"/>
      <c r="HJ592" s="56"/>
      <c r="HK592" s="56"/>
      <c r="HL592" s="56"/>
      <c r="HM592" s="56"/>
      <c r="HN592" s="56"/>
      <c r="HO592" s="56"/>
      <c r="HP592" s="56"/>
      <c r="HQ592" s="56"/>
      <c r="HR592" s="56"/>
      <c r="HS592" s="56"/>
      <c r="HT592" s="56"/>
      <c r="HU592" s="56"/>
      <c r="HV592" s="56"/>
      <c r="HW592" s="56"/>
      <c r="HX592" s="56"/>
      <c r="HY592" s="56"/>
      <c r="HZ592" s="56"/>
      <c r="IA592" s="56"/>
      <c r="IB592" s="56"/>
      <c r="IC592" s="56"/>
      <c r="ID592" s="56"/>
      <c r="IE592" s="56"/>
      <c r="IF592" s="56"/>
      <c r="IG592" s="56"/>
      <c r="IH592" s="56"/>
      <c r="II592" s="56"/>
      <c r="IJ592" s="56"/>
      <c r="IK592" s="56"/>
      <c r="IL592" s="56"/>
      <c r="IM592" s="56"/>
      <c r="IN592" s="56"/>
      <c r="IO592" s="56"/>
      <c r="IP592" s="56"/>
      <c r="IQ592" s="56"/>
      <c r="IR592" s="56"/>
      <c r="IS592" s="56"/>
      <c r="IT592" s="56"/>
      <c r="IU592" s="56"/>
      <c r="IV592" s="56"/>
      <c r="IW592" s="56"/>
      <c r="IX592" s="56"/>
      <c r="IY592" s="56"/>
      <c r="IZ592" s="56"/>
      <c r="JA592" s="56"/>
      <c r="JB592" s="56"/>
      <c r="JC592" s="56"/>
      <c r="JD592" s="56"/>
      <c r="JE592" s="56"/>
      <c r="JF592" s="56"/>
      <c r="JG592" s="56"/>
      <c r="JH592" s="56"/>
      <c r="JI592" s="56"/>
      <c r="JJ592" s="56"/>
      <c r="JK592" s="56"/>
      <c r="JL592" s="56"/>
      <c r="JM592" s="56"/>
      <c r="JN592" s="56"/>
      <c r="JO592" s="56"/>
      <c r="JP592" s="56"/>
      <c r="JQ592" s="56"/>
      <c r="JR592" s="56"/>
      <c r="JS592" s="56"/>
      <c r="JT592" s="56"/>
      <c r="JU592" s="56"/>
      <c r="JV592" s="56"/>
      <c r="JW592" s="56"/>
    </row>
    <row r="593" spans="1:283" ht="71.25" x14ac:dyDescent="0.25">
      <c r="A593" s="3">
        <v>2014520000639</v>
      </c>
      <c r="B593" s="4" t="s">
        <v>917</v>
      </c>
      <c r="C593" s="5" t="s">
        <v>63</v>
      </c>
      <c r="D593" s="31">
        <v>94007655</v>
      </c>
      <c r="E593" s="31"/>
      <c r="F593" s="31">
        <v>94007655</v>
      </c>
      <c r="G593" s="54">
        <v>0</v>
      </c>
      <c r="H593" s="54">
        <v>0</v>
      </c>
      <c r="I593" s="54">
        <f t="shared" si="16"/>
        <v>0</v>
      </c>
      <c r="J593" s="54">
        <f t="shared" si="17"/>
        <v>94007655</v>
      </c>
      <c r="K593" s="35">
        <v>7419</v>
      </c>
      <c r="L593" s="11" t="s">
        <v>22</v>
      </c>
      <c r="M593" s="5" t="s">
        <v>918</v>
      </c>
      <c r="N593" s="5" t="s">
        <v>23</v>
      </c>
      <c r="O593" s="5" t="s">
        <v>918</v>
      </c>
      <c r="P593" s="17" t="s">
        <v>76</v>
      </c>
      <c r="Q593" s="17" t="s">
        <v>135</v>
      </c>
      <c r="R593" s="47" t="s">
        <v>136</v>
      </c>
      <c r="S593" s="40" t="s">
        <v>1129</v>
      </c>
      <c r="T593" s="61">
        <v>41906</v>
      </c>
    </row>
    <row r="594" spans="1:283" ht="71.25" x14ac:dyDescent="0.25">
      <c r="A594" s="3">
        <v>2014520000640</v>
      </c>
      <c r="B594" s="4" t="s">
        <v>919</v>
      </c>
      <c r="C594" s="5" t="s">
        <v>72</v>
      </c>
      <c r="D594" s="31">
        <v>621425443</v>
      </c>
      <c r="E594" s="31"/>
      <c r="F594" s="31">
        <v>621425443</v>
      </c>
      <c r="G594" s="54">
        <v>0</v>
      </c>
      <c r="H594" s="54">
        <v>0</v>
      </c>
      <c r="I594" s="54">
        <f t="shared" si="16"/>
        <v>0</v>
      </c>
      <c r="J594" s="54">
        <f t="shared" si="17"/>
        <v>621425443</v>
      </c>
      <c r="K594" s="35">
        <v>18175</v>
      </c>
      <c r="L594" s="11" t="s">
        <v>22</v>
      </c>
      <c r="M594" s="5" t="s">
        <v>920</v>
      </c>
      <c r="N594" s="5" t="s">
        <v>23</v>
      </c>
      <c r="O594" s="5" t="s">
        <v>920</v>
      </c>
      <c r="P594" s="17" t="s">
        <v>76</v>
      </c>
      <c r="Q594" s="17" t="s">
        <v>135</v>
      </c>
      <c r="R594" s="47" t="s">
        <v>136</v>
      </c>
      <c r="S594" s="40" t="s">
        <v>1129</v>
      </c>
      <c r="T594" s="61">
        <v>41864</v>
      </c>
    </row>
    <row r="595" spans="1:283" ht="57" x14ac:dyDescent="0.25">
      <c r="A595" s="3">
        <v>2014520000641</v>
      </c>
      <c r="B595" s="4" t="s">
        <v>921</v>
      </c>
      <c r="C595" s="5" t="s">
        <v>72</v>
      </c>
      <c r="D595" s="31">
        <v>37254528</v>
      </c>
      <c r="E595" s="31">
        <v>37254528</v>
      </c>
      <c r="F595" s="31"/>
      <c r="G595" s="54">
        <v>0</v>
      </c>
      <c r="H595" s="54">
        <v>0</v>
      </c>
      <c r="I595" s="54">
        <f t="shared" si="16"/>
        <v>0</v>
      </c>
      <c r="J595" s="54">
        <f t="shared" si="17"/>
        <v>37254528</v>
      </c>
      <c r="K595" s="35">
        <v>416452</v>
      </c>
      <c r="L595" s="11" t="s">
        <v>12</v>
      </c>
      <c r="M595" s="5" t="s">
        <v>13</v>
      </c>
      <c r="N595" s="5" t="s">
        <v>17</v>
      </c>
      <c r="O595" s="5" t="s">
        <v>13</v>
      </c>
      <c r="P595" s="17" t="s">
        <v>194</v>
      </c>
      <c r="Q595" s="17" t="s">
        <v>402</v>
      </c>
      <c r="R595" s="47" t="s">
        <v>443</v>
      </c>
      <c r="S595" s="40" t="s">
        <v>1130</v>
      </c>
      <c r="T595" s="40"/>
    </row>
    <row r="596" spans="1:283" ht="71.25" x14ac:dyDescent="0.25">
      <c r="A596" s="3">
        <v>2014520000642</v>
      </c>
      <c r="B596" s="4" t="s">
        <v>922</v>
      </c>
      <c r="C596" s="5" t="s">
        <v>16</v>
      </c>
      <c r="D596" s="31">
        <v>960000000</v>
      </c>
      <c r="E596" s="31"/>
      <c r="F596" s="31">
        <v>960000000</v>
      </c>
      <c r="G596" s="54">
        <v>0</v>
      </c>
      <c r="H596" s="54">
        <v>0</v>
      </c>
      <c r="I596" s="54">
        <f t="shared" si="16"/>
        <v>0</v>
      </c>
      <c r="J596" s="54">
        <f t="shared" si="17"/>
        <v>960000000</v>
      </c>
      <c r="K596" s="35">
        <v>54145</v>
      </c>
      <c r="L596" s="11" t="s">
        <v>22</v>
      </c>
      <c r="M596" s="5" t="s">
        <v>923</v>
      </c>
      <c r="N596" s="5" t="s">
        <v>23</v>
      </c>
      <c r="O596" s="5" t="s">
        <v>923</v>
      </c>
      <c r="P596" s="17" t="s">
        <v>76</v>
      </c>
      <c r="Q596" s="17" t="s">
        <v>135</v>
      </c>
      <c r="R596" s="47" t="s">
        <v>136</v>
      </c>
      <c r="S596" s="40" t="s">
        <v>1130</v>
      </c>
      <c r="T596" s="40"/>
    </row>
    <row r="597" spans="1:283" ht="71.25" x14ac:dyDescent="0.25">
      <c r="A597" s="3">
        <v>2014520000643</v>
      </c>
      <c r="B597" s="4" t="s">
        <v>924</v>
      </c>
      <c r="C597" s="5" t="s">
        <v>35</v>
      </c>
      <c r="D597" s="31">
        <v>50000000</v>
      </c>
      <c r="E597" s="31">
        <v>50000000</v>
      </c>
      <c r="F597" s="31"/>
      <c r="G597" s="54">
        <v>0</v>
      </c>
      <c r="H597" s="54">
        <v>0</v>
      </c>
      <c r="I597" s="54">
        <f t="shared" si="16"/>
        <v>0</v>
      </c>
      <c r="J597" s="54">
        <f t="shared" si="17"/>
        <v>50000000</v>
      </c>
      <c r="K597" s="34">
        <v>600</v>
      </c>
      <c r="L597" s="11" t="s">
        <v>40</v>
      </c>
      <c r="M597" s="5" t="s">
        <v>13</v>
      </c>
      <c r="N597" s="5" t="s">
        <v>42</v>
      </c>
      <c r="O597" s="5" t="s">
        <v>13</v>
      </c>
      <c r="P597" s="17" t="s">
        <v>145</v>
      </c>
      <c r="Q597" s="17" t="s">
        <v>146</v>
      </c>
      <c r="R597" s="47" t="s">
        <v>147</v>
      </c>
      <c r="S597" s="40" t="s">
        <v>1130</v>
      </c>
      <c r="T597" s="40"/>
    </row>
    <row r="598" spans="1:283" ht="71.25" x14ac:dyDescent="0.25">
      <c r="A598" s="3">
        <v>2014520000644</v>
      </c>
      <c r="B598" s="4" t="s">
        <v>925</v>
      </c>
      <c r="C598" s="5" t="s">
        <v>72</v>
      </c>
      <c r="D598" s="31">
        <v>396000000</v>
      </c>
      <c r="E598" s="31"/>
      <c r="F598" s="31">
        <v>396000000</v>
      </c>
      <c r="G598" s="54">
        <v>0</v>
      </c>
      <c r="H598" s="54">
        <v>0</v>
      </c>
      <c r="I598" s="54">
        <f t="shared" si="16"/>
        <v>0</v>
      </c>
      <c r="J598" s="54">
        <f t="shared" si="17"/>
        <v>396000000</v>
      </c>
      <c r="K598" s="35">
        <v>195000</v>
      </c>
      <c r="L598" s="11" t="s">
        <v>22</v>
      </c>
      <c r="M598" s="5" t="s">
        <v>492</v>
      </c>
      <c r="N598" s="5" t="s">
        <v>23</v>
      </c>
      <c r="O598" s="5" t="s">
        <v>492</v>
      </c>
      <c r="P598" s="17" t="s">
        <v>76</v>
      </c>
      <c r="Q598" s="17" t="s">
        <v>135</v>
      </c>
      <c r="R598" s="47" t="s">
        <v>136</v>
      </c>
      <c r="S598" s="40" t="s">
        <v>1130</v>
      </c>
      <c r="T598" s="40"/>
    </row>
    <row r="599" spans="1:283" ht="85.5" x14ac:dyDescent="0.25">
      <c r="A599" s="3">
        <v>2014520000645</v>
      </c>
      <c r="B599" s="4" t="s">
        <v>926</v>
      </c>
      <c r="C599" s="5" t="s">
        <v>171</v>
      </c>
      <c r="D599" s="31">
        <v>3575747648</v>
      </c>
      <c r="E599" s="31">
        <v>206999999</v>
      </c>
      <c r="F599" s="31">
        <f>+D599-E599</f>
        <v>3368747649</v>
      </c>
      <c r="G599" s="54">
        <v>0</v>
      </c>
      <c r="H599" s="54">
        <v>0</v>
      </c>
      <c r="I599" s="54">
        <f t="shared" si="16"/>
        <v>0</v>
      </c>
      <c r="J599" s="54">
        <f t="shared" si="17"/>
        <v>3575747648</v>
      </c>
      <c r="K599" s="35">
        <v>1680</v>
      </c>
      <c r="L599" s="11" t="s">
        <v>51</v>
      </c>
      <c r="M599" s="5" t="s">
        <v>13</v>
      </c>
      <c r="N599" s="5" t="s">
        <v>87</v>
      </c>
      <c r="O599" s="5" t="s">
        <v>13</v>
      </c>
      <c r="P599" s="17" t="s">
        <v>76</v>
      </c>
      <c r="Q599" s="17" t="s">
        <v>481</v>
      </c>
      <c r="R599" s="47" t="s">
        <v>482</v>
      </c>
      <c r="S599" s="40" t="s">
        <v>1129</v>
      </c>
      <c r="T599" s="40"/>
    </row>
    <row r="600" spans="1:283" ht="71.25" x14ac:dyDescent="0.25">
      <c r="A600" s="3">
        <v>2014520000646</v>
      </c>
      <c r="B600" s="4" t="s">
        <v>927</v>
      </c>
      <c r="C600" s="5" t="s">
        <v>44</v>
      </c>
      <c r="D600" s="31">
        <v>1913314856</v>
      </c>
      <c r="E600" s="31"/>
      <c r="F600" s="31">
        <v>1913314856</v>
      </c>
      <c r="G600" s="54">
        <v>0</v>
      </c>
      <c r="H600" s="54">
        <v>0</v>
      </c>
      <c r="I600" s="54">
        <f t="shared" si="16"/>
        <v>0</v>
      </c>
      <c r="J600" s="54">
        <f t="shared" si="17"/>
        <v>1913314856</v>
      </c>
      <c r="K600" s="35">
        <v>9485</v>
      </c>
      <c r="L600" s="11" t="s">
        <v>22</v>
      </c>
      <c r="M600" s="5" t="s">
        <v>928</v>
      </c>
      <c r="N600" s="5" t="s">
        <v>23</v>
      </c>
      <c r="O600" s="5" t="s">
        <v>928</v>
      </c>
      <c r="P600" s="17" t="s">
        <v>76</v>
      </c>
      <c r="Q600" s="17" t="s">
        <v>135</v>
      </c>
      <c r="R600" s="47" t="s">
        <v>136</v>
      </c>
      <c r="S600" s="40" t="s">
        <v>1129</v>
      </c>
      <c r="T600" s="40"/>
    </row>
    <row r="601" spans="1:283" ht="71.25" x14ac:dyDescent="0.25">
      <c r="A601" s="3">
        <v>2014520000647</v>
      </c>
      <c r="B601" s="4" t="s">
        <v>929</v>
      </c>
      <c r="C601" s="5" t="s">
        <v>44</v>
      </c>
      <c r="D601" s="31">
        <v>300000000</v>
      </c>
      <c r="E601" s="31">
        <v>200000000</v>
      </c>
      <c r="F601" s="31">
        <f>+D601-E601</f>
        <v>100000000</v>
      </c>
      <c r="G601" s="54">
        <v>0</v>
      </c>
      <c r="H601" s="54">
        <v>0</v>
      </c>
      <c r="I601" s="54">
        <f t="shared" si="16"/>
        <v>0</v>
      </c>
      <c r="J601" s="54">
        <f t="shared" si="17"/>
        <v>300000000</v>
      </c>
      <c r="K601" s="35">
        <v>9485</v>
      </c>
      <c r="L601" s="11" t="s">
        <v>22</v>
      </c>
      <c r="M601" s="5" t="s">
        <v>928</v>
      </c>
      <c r="N601" s="5" t="s">
        <v>23</v>
      </c>
      <c r="O601" s="5" t="s">
        <v>928</v>
      </c>
      <c r="P601" s="17" t="s">
        <v>76</v>
      </c>
      <c r="Q601" s="17" t="s">
        <v>135</v>
      </c>
      <c r="R601" s="47" t="s">
        <v>136</v>
      </c>
      <c r="S601" s="40" t="s">
        <v>1129</v>
      </c>
      <c r="T601" s="40"/>
    </row>
    <row r="602" spans="1:283" ht="71.25" x14ac:dyDescent="0.25">
      <c r="A602" s="3">
        <v>2014520000648</v>
      </c>
      <c r="B602" s="4" t="s">
        <v>930</v>
      </c>
      <c r="C602" s="5" t="s">
        <v>52</v>
      </c>
      <c r="D602" s="31">
        <v>210000000</v>
      </c>
      <c r="E602" s="31"/>
      <c r="F602" s="31">
        <v>210000000</v>
      </c>
      <c r="G602" s="54">
        <v>0</v>
      </c>
      <c r="H602" s="54">
        <v>0</v>
      </c>
      <c r="I602" s="54">
        <f t="shared" si="16"/>
        <v>0</v>
      </c>
      <c r="J602" s="54">
        <f t="shared" si="17"/>
        <v>210000000</v>
      </c>
      <c r="K602" s="35">
        <v>3635</v>
      </c>
      <c r="L602" s="11" t="s">
        <v>22</v>
      </c>
      <c r="M602" s="5" t="s">
        <v>931</v>
      </c>
      <c r="N602" s="5" t="s">
        <v>23</v>
      </c>
      <c r="O602" s="5" t="s">
        <v>931</v>
      </c>
      <c r="P602" s="17" t="s">
        <v>76</v>
      </c>
      <c r="Q602" s="17" t="s">
        <v>135</v>
      </c>
      <c r="R602" s="47" t="s">
        <v>136</v>
      </c>
      <c r="S602" s="40" t="s">
        <v>1134</v>
      </c>
      <c r="T602" s="40"/>
    </row>
    <row r="603" spans="1:283" ht="71.25" x14ac:dyDescent="0.25">
      <c r="A603" s="3">
        <v>2014520000649</v>
      </c>
      <c r="B603" s="4" t="s">
        <v>932</v>
      </c>
      <c r="C603" s="5" t="s">
        <v>56</v>
      </c>
      <c r="D603" s="31">
        <v>26266273</v>
      </c>
      <c r="E603" s="31">
        <v>26266273</v>
      </c>
      <c r="F603" s="31"/>
      <c r="G603" s="54">
        <v>0</v>
      </c>
      <c r="H603" s="54">
        <v>0</v>
      </c>
      <c r="I603" s="54">
        <f t="shared" si="16"/>
        <v>0</v>
      </c>
      <c r="J603" s="54">
        <f t="shared" si="17"/>
        <v>26266273</v>
      </c>
      <c r="K603" s="34">
        <v>400</v>
      </c>
      <c r="L603" s="11" t="s">
        <v>12</v>
      </c>
      <c r="M603" s="5" t="s">
        <v>13</v>
      </c>
      <c r="N603" s="5" t="s">
        <v>106</v>
      </c>
      <c r="O603" s="5" t="s">
        <v>13</v>
      </c>
      <c r="P603" s="17" t="s">
        <v>76</v>
      </c>
      <c r="Q603" s="17" t="s">
        <v>135</v>
      </c>
      <c r="R603" s="47" t="s">
        <v>136</v>
      </c>
      <c r="S603" s="40" t="s">
        <v>1129</v>
      </c>
      <c r="T603" s="40"/>
    </row>
    <row r="604" spans="1:283" s="1" customFormat="1" ht="28.5" x14ac:dyDescent="0.25">
      <c r="A604" s="3">
        <v>2014520000650</v>
      </c>
      <c r="B604" s="4" t="s">
        <v>1145</v>
      </c>
      <c r="C604" s="5"/>
      <c r="D604" s="31"/>
      <c r="E604" s="31"/>
      <c r="F604" s="31"/>
      <c r="G604" s="54"/>
      <c r="H604" s="54"/>
      <c r="I604" s="54"/>
      <c r="J604" s="54"/>
      <c r="K604" s="34"/>
      <c r="L604" s="11"/>
      <c r="M604" s="5"/>
      <c r="N604" s="5"/>
      <c r="O604" s="5"/>
      <c r="P604" s="17"/>
      <c r="Q604" s="17"/>
      <c r="R604" s="47"/>
      <c r="S604" s="40" t="s">
        <v>1134</v>
      </c>
      <c r="T604" s="61">
        <v>41785</v>
      </c>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c r="AS604" s="56"/>
      <c r="AT604" s="56"/>
      <c r="AU604" s="56"/>
      <c r="AV604" s="56"/>
      <c r="AW604" s="56"/>
      <c r="AX604" s="56"/>
      <c r="AY604" s="56"/>
      <c r="AZ604" s="56"/>
      <c r="BA604" s="56"/>
      <c r="BB604" s="56"/>
      <c r="BC604" s="56"/>
      <c r="BD604" s="56"/>
      <c r="BE604" s="56"/>
      <c r="BF604" s="56"/>
      <c r="BG604" s="56"/>
      <c r="BH604" s="56"/>
      <c r="BI604" s="56"/>
      <c r="BJ604" s="56"/>
      <c r="BK604" s="56"/>
      <c r="BL604" s="56"/>
      <c r="BM604" s="56"/>
      <c r="BN604" s="56"/>
      <c r="BO604" s="56"/>
      <c r="BP604" s="56"/>
      <c r="BQ604" s="56"/>
      <c r="BR604" s="56"/>
      <c r="BS604" s="56"/>
      <c r="BT604" s="56"/>
      <c r="BU604" s="56"/>
      <c r="BV604" s="56"/>
      <c r="BW604" s="56"/>
      <c r="BX604" s="56"/>
      <c r="BY604" s="56"/>
      <c r="BZ604" s="56"/>
      <c r="CA604" s="56"/>
      <c r="CB604" s="56"/>
      <c r="CC604" s="56"/>
      <c r="CD604" s="56"/>
      <c r="CE604" s="56"/>
      <c r="CF604" s="56"/>
      <c r="CG604" s="56"/>
      <c r="CH604" s="56"/>
      <c r="CI604" s="56"/>
      <c r="CJ604" s="56"/>
      <c r="CK604" s="56"/>
      <c r="CL604" s="56"/>
      <c r="CM604" s="56"/>
      <c r="CN604" s="56"/>
      <c r="CO604" s="56"/>
      <c r="CP604" s="56"/>
      <c r="CQ604" s="56"/>
      <c r="CR604" s="56"/>
      <c r="CS604" s="56"/>
      <c r="CT604" s="56"/>
      <c r="CU604" s="56"/>
      <c r="CV604" s="56"/>
      <c r="CW604" s="56"/>
      <c r="CX604" s="56"/>
      <c r="CY604" s="56"/>
      <c r="CZ604" s="56"/>
      <c r="DA604" s="56"/>
      <c r="DB604" s="56"/>
      <c r="DC604" s="56"/>
      <c r="DD604" s="56"/>
      <c r="DE604" s="56"/>
      <c r="DF604" s="56"/>
      <c r="DG604" s="56"/>
      <c r="DH604" s="56"/>
      <c r="DI604" s="56"/>
      <c r="DJ604" s="56"/>
      <c r="DK604" s="56"/>
      <c r="DL604" s="56"/>
      <c r="DM604" s="56"/>
      <c r="DN604" s="56"/>
      <c r="DO604" s="56"/>
      <c r="DP604" s="56"/>
      <c r="DQ604" s="56"/>
      <c r="DR604" s="56"/>
      <c r="DS604" s="56"/>
      <c r="DT604" s="56"/>
      <c r="DU604" s="56"/>
      <c r="DV604" s="56"/>
      <c r="DW604" s="56"/>
      <c r="DX604" s="56"/>
      <c r="DY604" s="56"/>
      <c r="DZ604" s="56"/>
      <c r="EA604" s="56"/>
      <c r="EB604" s="56"/>
      <c r="EC604" s="56"/>
      <c r="ED604" s="56"/>
      <c r="EE604" s="56"/>
      <c r="EF604" s="56"/>
      <c r="EG604" s="56"/>
      <c r="EH604" s="56"/>
      <c r="EI604" s="56"/>
      <c r="EJ604" s="56"/>
      <c r="EK604" s="56"/>
      <c r="EL604" s="56"/>
      <c r="EM604" s="56"/>
      <c r="EN604" s="56"/>
      <c r="EO604" s="56"/>
      <c r="EP604" s="56"/>
      <c r="EQ604" s="56"/>
      <c r="ER604" s="56"/>
      <c r="ES604" s="56"/>
      <c r="ET604" s="56"/>
      <c r="EU604" s="56"/>
      <c r="EV604" s="56"/>
      <c r="EW604" s="56"/>
      <c r="EX604" s="56"/>
      <c r="EY604" s="56"/>
      <c r="EZ604" s="56"/>
      <c r="FA604" s="56"/>
      <c r="FB604" s="56"/>
      <c r="FC604" s="56"/>
      <c r="FD604" s="56"/>
      <c r="FE604" s="56"/>
      <c r="FF604" s="56"/>
      <c r="FG604" s="56"/>
      <c r="FH604" s="56"/>
      <c r="FI604" s="56"/>
      <c r="FJ604" s="56"/>
      <c r="FK604" s="56"/>
      <c r="FL604" s="56"/>
      <c r="FM604" s="56"/>
      <c r="FN604" s="56"/>
      <c r="FO604" s="56"/>
      <c r="FP604" s="56"/>
      <c r="FQ604" s="56"/>
      <c r="FR604" s="56"/>
      <c r="FS604" s="56"/>
      <c r="FT604" s="56"/>
      <c r="FU604" s="56"/>
      <c r="FV604" s="56"/>
      <c r="FW604" s="56"/>
      <c r="FX604" s="56"/>
      <c r="FY604" s="56"/>
      <c r="FZ604" s="56"/>
      <c r="GA604" s="56"/>
      <c r="GB604" s="56"/>
      <c r="GC604" s="56"/>
      <c r="GD604" s="56"/>
      <c r="GE604" s="56"/>
      <c r="GF604" s="56"/>
      <c r="GG604" s="56"/>
      <c r="GH604" s="56"/>
      <c r="GI604" s="56"/>
      <c r="GJ604" s="56"/>
      <c r="GK604" s="56"/>
      <c r="GL604" s="56"/>
      <c r="GM604" s="56"/>
      <c r="GN604" s="56"/>
      <c r="GO604" s="56"/>
      <c r="GP604" s="56"/>
      <c r="GQ604" s="56"/>
      <c r="GR604" s="56"/>
      <c r="GS604" s="56"/>
      <c r="GT604" s="56"/>
      <c r="GU604" s="56"/>
      <c r="GV604" s="56"/>
      <c r="GW604" s="56"/>
      <c r="GX604" s="56"/>
      <c r="GY604" s="56"/>
      <c r="GZ604" s="56"/>
      <c r="HA604" s="56"/>
      <c r="HB604" s="56"/>
      <c r="HC604" s="56"/>
      <c r="HD604" s="56"/>
      <c r="HE604" s="56"/>
      <c r="HF604" s="56"/>
      <c r="HG604" s="56"/>
      <c r="HH604" s="56"/>
      <c r="HI604" s="56"/>
      <c r="HJ604" s="56"/>
      <c r="HK604" s="56"/>
      <c r="HL604" s="56"/>
      <c r="HM604" s="56"/>
      <c r="HN604" s="56"/>
      <c r="HO604" s="56"/>
      <c r="HP604" s="56"/>
      <c r="HQ604" s="56"/>
      <c r="HR604" s="56"/>
      <c r="HS604" s="56"/>
      <c r="HT604" s="56"/>
      <c r="HU604" s="56"/>
      <c r="HV604" s="56"/>
      <c r="HW604" s="56"/>
      <c r="HX604" s="56"/>
      <c r="HY604" s="56"/>
      <c r="HZ604" s="56"/>
      <c r="IA604" s="56"/>
      <c r="IB604" s="56"/>
      <c r="IC604" s="56"/>
      <c r="ID604" s="56"/>
      <c r="IE604" s="56"/>
      <c r="IF604" s="56"/>
      <c r="IG604" s="56"/>
      <c r="IH604" s="56"/>
      <c r="II604" s="56"/>
      <c r="IJ604" s="56"/>
      <c r="IK604" s="56"/>
      <c r="IL604" s="56"/>
      <c r="IM604" s="56"/>
      <c r="IN604" s="56"/>
      <c r="IO604" s="56"/>
      <c r="IP604" s="56"/>
      <c r="IQ604" s="56"/>
      <c r="IR604" s="56"/>
      <c r="IS604" s="56"/>
      <c r="IT604" s="56"/>
      <c r="IU604" s="56"/>
      <c r="IV604" s="56"/>
      <c r="IW604" s="56"/>
      <c r="IX604" s="56"/>
      <c r="IY604" s="56"/>
      <c r="IZ604" s="56"/>
      <c r="JA604" s="56"/>
      <c r="JB604" s="56"/>
      <c r="JC604" s="56"/>
      <c r="JD604" s="56"/>
      <c r="JE604" s="56"/>
      <c r="JF604" s="56"/>
      <c r="JG604" s="56"/>
      <c r="JH604" s="56"/>
      <c r="JI604" s="56"/>
      <c r="JJ604" s="56"/>
      <c r="JK604" s="56"/>
      <c r="JL604" s="56"/>
      <c r="JM604" s="56"/>
      <c r="JN604" s="56"/>
      <c r="JO604" s="56"/>
      <c r="JP604" s="56"/>
      <c r="JQ604" s="56"/>
      <c r="JR604" s="56"/>
      <c r="JS604" s="56"/>
      <c r="JT604" s="56"/>
      <c r="JU604" s="56"/>
      <c r="JV604" s="56"/>
      <c r="JW604" s="56"/>
    </row>
    <row r="605" spans="1:283" ht="42.75" x14ac:dyDescent="0.25">
      <c r="A605" s="3">
        <v>2014520000651</v>
      </c>
      <c r="B605" s="4" t="s">
        <v>933</v>
      </c>
      <c r="C605" s="5" t="s">
        <v>72</v>
      </c>
      <c r="D605" s="31">
        <v>10000000</v>
      </c>
      <c r="E605" s="31">
        <v>10000000</v>
      </c>
      <c r="F605" s="31"/>
      <c r="G605" s="54">
        <v>0</v>
      </c>
      <c r="H605" s="54">
        <v>0</v>
      </c>
      <c r="I605" s="54">
        <f t="shared" si="16"/>
        <v>0</v>
      </c>
      <c r="J605" s="54">
        <f t="shared" si="17"/>
        <v>10000000</v>
      </c>
      <c r="K605" s="34">
        <v>400</v>
      </c>
      <c r="L605" s="11" t="s">
        <v>12</v>
      </c>
      <c r="M605" s="5" t="s">
        <v>13</v>
      </c>
      <c r="N605" s="5" t="s">
        <v>29</v>
      </c>
      <c r="O605" s="5" t="s">
        <v>13</v>
      </c>
      <c r="P605" s="17" t="s">
        <v>145</v>
      </c>
      <c r="Q605" s="17" t="s">
        <v>146</v>
      </c>
      <c r="R605" s="47" t="s">
        <v>282</v>
      </c>
      <c r="S605" s="40" t="s">
        <v>1129</v>
      </c>
      <c r="T605" s="40"/>
    </row>
    <row r="606" spans="1:283" ht="85.5" x14ac:dyDescent="0.25">
      <c r="A606" s="3">
        <v>2014520000652</v>
      </c>
      <c r="B606" s="4" t="s">
        <v>934</v>
      </c>
      <c r="C606" s="5" t="s">
        <v>13</v>
      </c>
      <c r="D606" s="31">
        <v>4721155243</v>
      </c>
      <c r="E606" s="31"/>
      <c r="F606" s="31">
        <v>4721155243</v>
      </c>
      <c r="G606" s="54">
        <v>0</v>
      </c>
      <c r="H606" s="54">
        <v>0</v>
      </c>
      <c r="I606" s="54">
        <f t="shared" si="16"/>
        <v>0</v>
      </c>
      <c r="J606" s="54">
        <f t="shared" si="17"/>
        <v>4721155243</v>
      </c>
      <c r="K606" s="35">
        <v>5676</v>
      </c>
      <c r="L606" s="11" t="s">
        <v>49</v>
      </c>
      <c r="M606" s="5" t="s">
        <v>13</v>
      </c>
      <c r="N606" s="5" t="s">
        <v>42</v>
      </c>
      <c r="O606" s="5" t="s">
        <v>13</v>
      </c>
      <c r="P606" s="17" t="s">
        <v>145</v>
      </c>
      <c r="Q606" s="17" t="s">
        <v>146</v>
      </c>
      <c r="R606" s="47" t="s">
        <v>147</v>
      </c>
      <c r="S606" s="40" t="s">
        <v>1129</v>
      </c>
      <c r="T606" s="40"/>
    </row>
    <row r="607" spans="1:283" ht="71.25" x14ac:dyDescent="0.25">
      <c r="A607" s="3">
        <v>2014520000653</v>
      </c>
      <c r="B607" s="4" t="s">
        <v>935</v>
      </c>
      <c r="C607" s="5" t="s">
        <v>13</v>
      </c>
      <c r="D607" s="31">
        <v>2359959680</v>
      </c>
      <c r="E607" s="31">
        <v>800000000</v>
      </c>
      <c r="F607" s="31">
        <f>+D607-E607</f>
        <v>1559959680</v>
      </c>
      <c r="G607" s="54">
        <v>0</v>
      </c>
      <c r="H607" s="54">
        <v>0</v>
      </c>
      <c r="I607" s="54">
        <f t="shared" si="16"/>
        <v>0</v>
      </c>
      <c r="J607" s="54">
        <f t="shared" si="17"/>
        <v>2359959680</v>
      </c>
      <c r="K607" s="35">
        <v>492670</v>
      </c>
      <c r="L607" s="11" t="s">
        <v>22</v>
      </c>
      <c r="M607" s="5" t="s">
        <v>22</v>
      </c>
      <c r="N607" s="5" t="s">
        <v>23</v>
      </c>
      <c r="O607" s="5" t="s">
        <v>22</v>
      </c>
      <c r="P607" s="17" t="s">
        <v>76</v>
      </c>
      <c r="Q607" s="17" t="s">
        <v>135</v>
      </c>
      <c r="R607" s="47" t="s">
        <v>136</v>
      </c>
      <c r="S607" s="40" t="s">
        <v>1130</v>
      </c>
      <c r="T607" s="40"/>
    </row>
    <row r="608" spans="1:283" ht="85.5" x14ac:dyDescent="0.25">
      <c r="A608" s="3">
        <v>2014520000654</v>
      </c>
      <c r="B608" s="4" t="s">
        <v>936</v>
      </c>
      <c r="C608" s="5" t="s">
        <v>31</v>
      </c>
      <c r="D608" s="31">
        <v>111600000000</v>
      </c>
      <c r="E608" s="31"/>
      <c r="F608" s="31">
        <v>111600000000</v>
      </c>
      <c r="G608" s="54">
        <v>0</v>
      </c>
      <c r="H608" s="54">
        <v>0</v>
      </c>
      <c r="I608" s="54">
        <f t="shared" si="16"/>
        <v>0</v>
      </c>
      <c r="J608" s="54">
        <f t="shared" si="17"/>
        <v>111600000000</v>
      </c>
      <c r="K608" s="35">
        <v>74581</v>
      </c>
      <c r="L608" s="11" t="s">
        <v>12</v>
      </c>
      <c r="M608" s="5" t="s">
        <v>13</v>
      </c>
      <c r="N608" s="5" t="s">
        <v>34</v>
      </c>
      <c r="O608" s="5" t="s">
        <v>13</v>
      </c>
      <c r="P608" s="17" t="s">
        <v>76</v>
      </c>
      <c r="Q608" s="17" t="s">
        <v>135</v>
      </c>
      <c r="R608" s="47" t="s">
        <v>136</v>
      </c>
      <c r="S608" s="40" t="s">
        <v>1129</v>
      </c>
      <c r="T608" s="40"/>
    </row>
    <row r="609" spans="1:283" ht="71.25" x14ac:dyDescent="0.25">
      <c r="A609" s="3">
        <v>2014520000655</v>
      </c>
      <c r="B609" s="4" t="s">
        <v>937</v>
      </c>
      <c r="C609" s="5" t="s">
        <v>68</v>
      </c>
      <c r="D609" s="31">
        <v>172000000</v>
      </c>
      <c r="E609" s="31">
        <v>30000000</v>
      </c>
      <c r="F609" s="31">
        <f>+D609-E609</f>
        <v>142000000</v>
      </c>
      <c r="G609" s="54">
        <v>0</v>
      </c>
      <c r="H609" s="54">
        <v>0</v>
      </c>
      <c r="I609" s="54">
        <f t="shared" si="16"/>
        <v>0</v>
      </c>
      <c r="J609" s="54">
        <f t="shared" si="17"/>
        <v>172000000</v>
      </c>
      <c r="K609" s="35">
        <v>21747</v>
      </c>
      <c r="L609" s="11" t="s">
        <v>49</v>
      </c>
      <c r="M609" s="5" t="s">
        <v>938</v>
      </c>
      <c r="N609" s="5" t="s">
        <v>23</v>
      </c>
      <c r="O609" s="5" t="s">
        <v>938</v>
      </c>
      <c r="P609" s="17" t="s">
        <v>76</v>
      </c>
      <c r="Q609" s="17" t="s">
        <v>135</v>
      </c>
      <c r="R609" s="47" t="s">
        <v>136</v>
      </c>
      <c r="S609" s="40" t="s">
        <v>1129</v>
      </c>
      <c r="T609" s="40"/>
    </row>
    <row r="610" spans="1:283" ht="71.25" x14ac:dyDescent="0.25">
      <c r="A610" s="3">
        <v>2014520000656</v>
      </c>
      <c r="B610" s="4" t="s">
        <v>939</v>
      </c>
      <c r="C610" s="5" t="s">
        <v>61</v>
      </c>
      <c r="D610" s="31">
        <v>279997200</v>
      </c>
      <c r="E610" s="31">
        <v>279997200</v>
      </c>
      <c r="F610" s="31"/>
      <c r="G610" s="54">
        <v>0</v>
      </c>
      <c r="H610" s="54">
        <v>0</v>
      </c>
      <c r="I610" s="54">
        <f t="shared" si="16"/>
        <v>0</v>
      </c>
      <c r="J610" s="54">
        <f t="shared" si="17"/>
        <v>279997200</v>
      </c>
      <c r="K610" s="35">
        <v>132000</v>
      </c>
      <c r="L610" s="11" t="s">
        <v>40</v>
      </c>
      <c r="M610" s="5" t="s">
        <v>13</v>
      </c>
      <c r="N610" s="5" t="s">
        <v>42</v>
      </c>
      <c r="O610" s="5" t="s">
        <v>940</v>
      </c>
      <c r="P610" s="17" t="s">
        <v>174</v>
      </c>
      <c r="Q610" s="17" t="s">
        <v>175</v>
      </c>
      <c r="R610" s="47" t="s">
        <v>176</v>
      </c>
      <c r="S610" s="72" t="s">
        <v>1129</v>
      </c>
      <c r="T610" s="40"/>
    </row>
    <row r="611" spans="1:283" s="1" customFormat="1" ht="42.75" x14ac:dyDescent="0.25">
      <c r="A611" s="3">
        <v>2014520000657</v>
      </c>
      <c r="B611" s="4" t="s">
        <v>1146</v>
      </c>
      <c r="C611" s="5"/>
      <c r="D611" s="31"/>
      <c r="E611" s="31"/>
      <c r="F611" s="31"/>
      <c r="G611" s="54"/>
      <c r="H611" s="54"/>
      <c r="I611" s="54"/>
      <c r="J611" s="54"/>
      <c r="K611" s="35"/>
      <c r="L611" s="11"/>
      <c r="M611" s="5"/>
      <c r="N611" s="5"/>
      <c r="O611" s="5"/>
      <c r="P611" s="17"/>
      <c r="Q611" s="17"/>
      <c r="R611" s="47"/>
      <c r="S611" s="40" t="s">
        <v>1134</v>
      </c>
      <c r="T611" s="61">
        <v>41850</v>
      </c>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c r="AS611" s="56"/>
      <c r="AT611" s="56"/>
      <c r="AU611" s="56"/>
      <c r="AV611" s="56"/>
      <c r="AW611" s="56"/>
      <c r="AX611" s="56"/>
      <c r="AY611" s="56"/>
      <c r="AZ611" s="56"/>
      <c r="BA611" s="56"/>
      <c r="BB611" s="56"/>
      <c r="BC611" s="56"/>
      <c r="BD611" s="56"/>
      <c r="BE611" s="56"/>
      <c r="BF611" s="56"/>
      <c r="BG611" s="56"/>
      <c r="BH611" s="56"/>
      <c r="BI611" s="56"/>
      <c r="BJ611" s="56"/>
      <c r="BK611" s="56"/>
      <c r="BL611" s="56"/>
      <c r="BM611" s="56"/>
      <c r="BN611" s="56"/>
      <c r="BO611" s="56"/>
      <c r="BP611" s="56"/>
      <c r="BQ611" s="56"/>
      <c r="BR611" s="56"/>
      <c r="BS611" s="56"/>
      <c r="BT611" s="56"/>
      <c r="BU611" s="56"/>
      <c r="BV611" s="56"/>
      <c r="BW611" s="56"/>
      <c r="BX611" s="56"/>
      <c r="BY611" s="56"/>
      <c r="BZ611" s="56"/>
      <c r="CA611" s="56"/>
      <c r="CB611" s="56"/>
      <c r="CC611" s="56"/>
      <c r="CD611" s="56"/>
      <c r="CE611" s="56"/>
      <c r="CF611" s="56"/>
      <c r="CG611" s="56"/>
      <c r="CH611" s="56"/>
      <c r="CI611" s="56"/>
      <c r="CJ611" s="56"/>
      <c r="CK611" s="56"/>
      <c r="CL611" s="56"/>
      <c r="CM611" s="56"/>
      <c r="CN611" s="56"/>
      <c r="CO611" s="56"/>
      <c r="CP611" s="56"/>
      <c r="CQ611" s="56"/>
      <c r="CR611" s="56"/>
      <c r="CS611" s="56"/>
      <c r="CT611" s="56"/>
      <c r="CU611" s="56"/>
      <c r="CV611" s="56"/>
      <c r="CW611" s="56"/>
      <c r="CX611" s="56"/>
      <c r="CY611" s="56"/>
      <c r="CZ611" s="56"/>
      <c r="DA611" s="56"/>
      <c r="DB611" s="56"/>
      <c r="DC611" s="56"/>
      <c r="DD611" s="56"/>
      <c r="DE611" s="56"/>
      <c r="DF611" s="56"/>
      <c r="DG611" s="56"/>
      <c r="DH611" s="56"/>
      <c r="DI611" s="56"/>
      <c r="DJ611" s="56"/>
      <c r="DK611" s="56"/>
      <c r="DL611" s="56"/>
      <c r="DM611" s="56"/>
      <c r="DN611" s="56"/>
      <c r="DO611" s="56"/>
      <c r="DP611" s="56"/>
      <c r="DQ611" s="56"/>
      <c r="DR611" s="56"/>
      <c r="DS611" s="56"/>
      <c r="DT611" s="56"/>
      <c r="DU611" s="56"/>
      <c r="DV611" s="56"/>
      <c r="DW611" s="56"/>
      <c r="DX611" s="56"/>
      <c r="DY611" s="56"/>
      <c r="DZ611" s="56"/>
      <c r="EA611" s="56"/>
      <c r="EB611" s="56"/>
      <c r="EC611" s="56"/>
      <c r="ED611" s="56"/>
      <c r="EE611" s="56"/>
      <c r="EF611" s="56"/>
      <c r="EG611" s="56"/>
      <c r="EH611" s="56"/>
      <c r="EI611" s="56"/>
      <c r="EJ611" s="56"/>
      <c r="EK611" s="56"/>
      <c r="EL611" s="56"/>
      <c r="EM611" s="56"/>
      <c r="EN611" s="56"/>
      <c r="EO611" s="56"/>
      <c r="EP611" s="56"/>
      <c r="EQ611" s="56"/>
      <c r="ER611" s="56"/>
      <c r="ES611" s="56"/>
      <c r="ET611" s="56"/>
      <c r="EU611" s="56"/>
      <c r="EV611" s="56"/>
      <c r="EW611" s="56"/>
      <c r="EX611" s="56"/>
      <c r="EY611" s="56"/>
      <c r="EZ611" s="56"/>
      <c r="FA611" s="56"/>
      <c r="FB611" s="56"/>
      <c r="FC611" s="56"/>
      <c r="FD611" s="56"/>
      <c r="FE611" s="56"/>
      <c r="FF611" s="56"/>
      <c r="FG611" s="56"/>
      <c r="FH611" s="56"/>
      <c r="FI611" s="56"/>
      <c r="FJ611" s="56"/>
      <c r="FK611" s="56"/>
      <c r="FL611" s="56"/>
      <c r="FM611" s="56"/>
      <c r="FN611" s="56"/>
      <c r="FO611" s="56"/>
      <c r="FP611" s="56"/>
      <c r="FQ611" s="56"/>
      <c r="FR611" s="56"/>
      <c r="FS611" s="56"/>
      <c r="FT611" s="56"/>
      <c r="FU611" s="56"/>
      <c r="FV611" s="56"/>
      <c r="FW611" s="56"/>
      <c r="FX611" s="56"/>
      <c r="FY611" s="56"/>
      <c r="FZ611" s="56"/>
      <c r="GA611" s="56"/>
      <c r="GB611" s="56"/>
      <c r="GC611" s="56"/>
      <c r="GD611" s="56"/>
      <c r="GE611" s="56"/>
      <c r="GF611" s="56"/>
      <c r="GG611" s="56"/>
      <c r="GH611" s="56"/>
      <c r="GI611" s="56"/>
      <c r="GJ611" s="56"/>
      <c r="GK611" s="56"/>
      <c r="GL611" s="56"/>
      <c r="GM611" s="56"/>
      <c r="GN611" s="56"/>
      <c r="GO611" s="56"/>
      <c r="GP611" s="56"/>
      <c r="GQ611" s="56"/>
      <c r="GR611" s="56"/>
      <c r="GS611" s="56"/>
      <c r="GT611" s="56"/>
      <c r="GU611" s="56"/>
      <c r="GV611" s="56"/>
      <c r="GW611" s="56"/>
      <c r="GX611" s="56"/>
      <c r="GY611" s="56"/>
      <c r="GZ611" s="56"/>
      <c r="HA611" s="56"/>
      <c r="HB611" s="56"/>
      <c r="HC611" s="56"/>
      <c r="HD611" s="56"/>
      <c r="HE611" s="56"/>
      <c r="HF611" s="56"/>
      <c r="HG611" s="56"/>
      <c r="HH611" s="56"/>
      <c r="HI611" s="56"/>
      <c r="HJ611" s="56"/>
      <c r="HK611" s="56"/>
      <c r="HL611" s="56"/>
      <c r="HM611" s="56"/>
      <c r="HN611" s="56"/>
      <c r="HO611" s="56"/>
      <c r="HP611" s="56"/>
      <c r="HQ611" s="56"/>
      <c r="HR611" s="56"/>
      <c r="HS611" s="56"/>
      <c r="HT611" s="56"/>
      <c r="HU611" s="56"/>
      <c r="HV611" s="56"/>
      <c r="HW611" s="56"/>
      <c r="HX611" s="56"/>
      <c r="HY611" s="56"/>
      <c r="HZ611" s="56"/>
      <c r="IA611" s="56"/>
      <c r="IB611" s="56"/>
      <c r="IC611" s="56"/>
      <c r="ID611" s="56"/>
      <c r="IE611" s="56"/>
      <c r="IF611" s="56"/>
      <c r="IG611" s="56"/>
      <c r="IH611" s="56"/>
      <c r="II611" s="56"/>
      <c r="IJ611" s="56"/>
      <c r="IK611" s="56"/>
      <c r="IL611" s="56"/>
      <c r="IM611" s="56"/>
      <c r="IN611" s="56"/>
      <c r="IO611" s="56"/>
      <c r="IP611" s="56"/>
      <c r="IQ611" s="56"/>
      <c r="IR611" s="56"/>
      <c r="IS611" s="56"/>
      <c r="IT611" s="56"/>
      <c r="IU611" s="56"/>
      <c r="IV611" s="56"/>
      <c r="IW611" s="56"/>
      <c r="IX611" s="56"/>
      <c r="IY611" s="56"/>
      <c r="IZ611" s="56"/>
      <c r="JA611" s="56"/>
      <c r="JB611" s="56"/>
      <c r="JC611" s="56"/>
      <c r="JD611" s="56"/>
      <c r="JE611" s="56"/>
      <c r="JF611" s="56"/>
      <c r="JG611" s="56"/>
      <c r="JH611" s="56"/>
      <c r="JI611" s="56"/>
      <c r="JJ611" s="56"/>
      <c r="JK611" s="56"/>
      <c r="JL611" s="56"/>
      <c r="JM611" s="56"/>
      <c r="JN611" s="56"/>
      <c r="JO611" s="56"/>
      <c r="JP611" s="56"/>
      <c r="JQ611" s="56"/>
      <c r="JR611" s="56"/>
      <c r="JS611" s="56"/>
      <c r="JT611" s="56"/>
      <c r="JU611" s="56"/>
      <c r="JV611" s="56"/>
      <c r="JW611" s="56"/>
    </row>
    <row r="612" spans="1:283" ht="42.75" x14ac:dyDescent="0.25">
      <c r="A612" s="3">
        <v>2014520000658</v>
      </c>
      <c r="B612" s="4" t="s">
        <v>941</v>
      </c>
      <c r="C612" s="5" t="s">
        <v>43</v>
      </c>
      <c r="D612" s="31">
        <v>25000000</v>
      </c>
      <c r="E612" s="31">
        <v>25000000</v>
      </c>
      <c r="F612" s="31"/>
      <c r="G612" s="54">
        <v>0</v>
      </c>
      <c r="H612" s="54">
        <v>0</v>
      </c>
      <c r="I612" s="54">
        <f t="shared" si="16"/>
        <v>0</v>
      </c>
      <c r="J612" s="54">
        <f t="shared" si="17"/>
        <v>25000000</v>
      </c>
      <c r="K612" s="34">
        <v>400</v>
      </c>
      <c r="L612" s="11" t="s">
        <v>12</v>
      </c>
      <c r="M612" s="5" t="s">
        <v>13</v>
      </c>
      <c r="N612" s="5" t="s">
        <v>29</v>
      </c>
      <c r="O612" s="5" t="s">
        <v>13</v>
      </c>
      <c r="P612" s="17" t="s">
        <v>145</v>
      </c>
      <c r="Q612" s="17" t="s">
        <v>146</v>
      </c>
      <c r="R612" s="47" t="s">
        <v>282</v>
      </c>
      <c r="S612" s="40" t="s">
        <v>1129</v>
      </c>
      <c r="T612" s="42"/>
    </row>
    <row r="613" spans="1:283" ht="57" x14ac:dyDescent="0.25">
      <c r="A613" s="3">
        <v>2014520000659</v>
      </c>
      <c r="B613" s="4" t="s">
        <v>942</v>
      </c>
      <c r="C613" s="5" t="s">
        <v>31</v>
      </c>
      <c r="D613" s="31">
        <v>20000000</v>
      </c>
      <c r="E613" s="31">
        <v>20000000</v>
      </c>
      <c r="F613" s="31"/>
      <c r="G613" s="54">
        <v>0</v>
      </c>
      <c r="H613" s="54">
        <v>0</v>
      </c>
      <c r="I613" s="54">
        <f t="shared" si="16"/>
        <v>0</v>
      </c>
      <c r="J613" s="54">
        <f t="shared" si="17"/>
        <v>20000000</v>
      </c>
      <c r="K613" s="34">
        <v>300</v>
      </c>
      <c r="L613" s="11" t="s">
        <v>12</v>
      </c>
      <c r="M613" s="5" t="s">
        <v>13</v>
      </c>
      <c r="N613" s="5" t="s">
        <v>29</v>
      </c>
      <c r="O613" s="5" t="s">
        <v>13</v>
      </c>
      <c r="P613" s="17" t="s">
        <v>145</v>
      </c>
      <c r="Q613" s="17" t="s">
        <v>146</v>
      </c>
      <c r="R613" s="47" t="s">
        <v>282</v>
      </c>
      <c r="S613" s="40" t="s">
        <v>1129</v>
      </c>
      <c r="T613" s="40"/>
    </row>
    <row r="614" spans="1:283" s="1" customFormat="1" ht="57" x14ac:dyDescent="0.25">
      <c r="A614" s="3">
        <v>2014520000660</v>
      </c>
      <c r="B614" s="4" t="s">
        <v>1147</v>
      </c>
      <c r="C614" s="5" t="s">
        <v>352</v>
      </c>
      <c r="D614" s="31"/>
      <c r="E614" s="31"/>
      <c r="F614" s="31"/>
      <c r="G614" s="54"/>
      <c r="H614" s="54"/>
      <c r="I614" s="54"/>
      <c r="J614" s="54"/>
      <c r="K614" s="34"/>
      <c r="L614" s="11"/>
      <c r="M614" s="5"/>
      <c r="N614" s="5"/>
      <c r="O614" s="5"/>
      <c r="P614" s="17"/>
      <c r="Q614" s="17"/>
      <c r="R614" s="47"/>
      <c r="S614" s="40" t="s">
        <v>1134</v>
      </c>
      <c r="T614" s="61">
        <v>41860</v>
      </c>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c r="AS614" s="56"/>
      <c r="AT614" s="56"/>
      <c r="AU614" s="56"/>
      <c r="AV614" s="56"/>
      <c r="AW614" s="56"/>
      <c r="AX614" s="56"/>
      <c r="AY614" s="56"/>
      <c r="AZ614" s="56"/>
      <c r="BA614" s="56"/>
      <c r="BB614" s="56"/>
      <c r="BC614" s="56"/>
      <c r="BD614" s="56"/>
      <c r="BE614" s="56"/>
      <c r="BF614" s="56"/>
      <c r="BG614" s="56"/>
      <c r="BH614" s="56"/>
      <c r="BI614" s="56"/>
      <c r="BJ614" s="56"/>
      <c r="BK614" s="56"/>
      <c r="BL614" s="56"/>
      <c r="BM614" s="56"/>
      <c r="BN614" s="56"/>
      <c r="BO614" s="56"/>
      <c r="BP614" s="56"/>
      <c r="BQ614" s="56"/>
      <c r="BR614" s="56"/>
      <c r="BS614" s="56"/>
      <c r="BT614" s="56"/>
      <c r="BU614" s="56"/>
      <c r="BV614" s="56"/>
      <c r="BW614" s="56"/>
      <c r="BX614" s="56"/>
      <c r="BY614" s="56"/>
      <c r="BZ614" s="56"/>
      <c r="CA614" s="56"/>
      <c r="CB614" s="56"/>
      <c r="CC614" s="56"/>
      <c r="CD614" s="56"/>
      <c r="CE614" s="56"/>
      <c r="CF614" s="56"/>
      <c r="CG614" s="56"/>
      <c r="CH614" s="56"/>
      <c r="CI614" s="56"/>
      <c r="CJ614" s="56"/>
      <c r="CK614" s="56"/>
      <c r="CL614" s="56"/>
      <c r="CM614" s="56"/>
      <c r="CN614" s="56"/>
      <c r="CO614" s="56"/>
      <c r="CP614" s="56"/>
      <c r="CQ614" s="56"/>
      <c r="CR614" s="56"/>
      <c r="CS614" s="56"/>
      <c r="CT614" s="56"/>
      <c r="CU614" s="56"/>
      <c r="CV614" s="56"/>
      <c r="CW614" s="56"/>
      <c r="CX614" s="56"/>
      <c r="CY614" s="56"/>
      <c r="CZ614" s="56"/>
      <c r="DA614" s="56"/>
      <c r="DB614" s="56"/>
      <c r="DC614" s="56"/>
      <c r="DD614" s="56"/>
      <c r="DE614" s="56"/>
      <c r="DF614" s="56"/>
      <c r="DG614" s="56"/>
      <c r="DH614" s="56"/>
      <c r="DI614" s="56"/>
      <c r="DJ614" s="56"/>
      <c r="DK614" s="56"/>
      <c r="DL614" s="56"/>
      <c r="DM614" s="56"/>
      <c r="DN614" s="56"/>
      <c r="DO614" s="56"/>
      <c r="DP614" s="56"/>
      <c r="DQ614" s="56"/>
      <c r="DR614" s="56"/>
      <c r="DS614" s="56"/>
      <c r="DT614" s="56"/>
      <c r="DU614" s="56"/>
      <c r="DV614" s="56"/>
      <c r="DW614" s="56"/>
      <c r="DX614" s="56"/>
      <c r="DY614" s="56"/>
      <c r="DZ614" s="56"/>
      <c r="EA614" s="56"/>
      <c r="EB614" s="56"/>
      <c r="EC614" s="56"/>
      <c r="ED614" s="56"/>
      <c r="EE614" s="56"/>
      <c r="EF614" s="56"/>
      <c r="EG614" s="56"/>
      <c r="EH614" s="56"/>
      <c r="EI614" s="56"/>
      <c r="EJ614" s="56"/>
      <c r="EK614" s="56"/>
      <c r="EL614" s="56"/>
      <c r="EM614" s="56"/>
      <c r="EN614" s="56"/>
      <c r="EO614" s="56"/>
      <c r="EP614" s="56"/>
      <c r="EQ614" s="56"/>
      <c r="ER614" s="56"/>
      <c r="ES614" s="56"/>
      <c r="ET614" s="56"/>
      <c r="EU614" s="56"/>
      <c r="EV614" s="56"/>
      <c r="EW614" s="56"/>
      <c r="EX614" s="56"/>
      <c r="EY614" s="56"/>
      <c r="EZ614" s="56"/>
      <c r="FA614" s="56"/>
      <c r="FB614" s="56"/>
      <c r="FC614" s="56"/>
      <c r="FD614" s="56"/>
      <c r="FE614" s="56"/>
      <c r="FF614" s="56"/>
      <c r="FG614" s="56"/>
      <c r="FH614" s="56"/>
      <c r="FI614" s="56"/>
      <c r="FJ614" s="56"/>
      <c r="FK614" s="56"/>
      <c r="FL614" s="56"/>
      <c r="FM614" s="56"/>
      <c r="FN614" s="56"/>
      <c r="FO614" s="56"/>
      <c r="FP614" s="56"/>
      <c r="FQ614" s="56"/>
      <c r="FR614" s="56"/>
      <c r="FS614" s="56"/>
      <c r="FT614" s="56"/>
      <c r="FU614" s="56"/>
      <c r="FV614" s="56"/>
      <c r="FW614" s="56"/>
      <c r="FX614" s="56"/>
      <c r="FY614" s="56"/>
      <c r="FZ614" s="56"/>
      <c r="GA614" s="56"/>
      <c r="GB614" s="56"/>
      <c r="GC614" s="56"/>
      <c r="GD614" s="56"/>
      <c r="GE614" s="56"/>
      <c r="GF614" s="56"/>
      <c r="GG614" s="56"/>
      <c r="GH614" s="56"/>
      <c r="GI614" s="56"/>
      <c r="GJ614" s="56"/>
      <c r="GK614" s="56"/>
      <c r="GL614" s="56"/>
      <c r="GM614" s="56"/>
      <c r="GN614" s="56"/>
      <c r="GO614" s="56"/>
      <c r="GP614" s="56"/>
      <c r="GQ614" s="56"/>
      <c r="GR614" s="56"/>
      <c r="GS614" s="56"/>
      <c r="GT614" s="56"/>
      <c r="GU614" s="56"/>
      <c r="GV614" s="56"/>
      <c r="GW614" s="56"/>
      <c r="GX614" s="56"/>
      <c r="GY614" s="56"/>
      <c r="GZ614" s="56"/>
      <c r="HA614" s="56"/>
      <c r="HB614" s="56"/>
      <c r="HC614" s="56"/>
      <c r="HD614" s="56"/>
      <c r="HE614" s="56"/>
      <c r="HF614" s="56"/>
      <c r="HG614" s="56"/>
      <c r="HH614" s="56"/>
      <c r="HI614" s="56"/>
      <c r="HJ614" s="56"/>
      <c r="HK614" s="56"/>
      <c r="HL614" s="56"/>
      <c r="HM614" s="56"/>
      <c r="HN614" s="56"/>
      <c r="HO614" s="56"/>
      <c r="HP614" s="56"/>
      <c r="HQ614" s="56"/>
      <c r="HR614" s="56"/>
      <c r="HS614" s="56"/>
      <c r="HT614" s="56"/>
      <c r="HU614" s="56"/>
      <c r="HV614" s="56"/>
      <c r="HW614" s="56"/>
      <c r="HX614" s="56"/>
      <c r="HY614" s="56"/>
      <c r="HZ614" s="56"/>
      <c r="IA614" s="56"/>
      <c r="IB614" s="56"/>
      <c r="IC614" s="56"/>
      <c r="ID614" s="56"/>
      <c r="IE614" s="56"/>
      <c r="IF614" s="56"/>
      <c r="IG614" s="56"/>
      <c r="IH614" s="56"/>
      <c r="II614" s="56"/>
      <c r="IJ614" s="56"/>
      <c r="IK614" s="56"/>
      <c r="IL614" s="56"/>
      <c r="IM614" s="56"/>
      <c r="IN614" s="56"/>
      <c r="IO614" s="56"/>
      <c r="IP614" s="56"/>
      <c r="IQ614" s="56"/>
      <c r="IR614" s="56"/>
      <c r="IS614" s="56"/>
      <c r="IT614" s="56"/>
      <c r="IU614" s="56"/>
      <c r="IV614" s="56"/>
      <c r="IW614" s="56"/>
      <c r="IX614" s="56"/>
      <c r="IY614" s="56"/>
      <c r="IZ614" s="56"/>
      <c r="JA614" s="56"/>
      <c r="JB614" s="56"/>
      <c r="JC614" s="56"/>
      <c r="JD614" s="56"/>
      <c r="JE614" s="56"/>
      <c r="JF614" s="56"/>
      <c r="JG614" s="56"/>
      <c r="JH614" s="56"/>
      <c r="JI614" s="56"/>
      <c r="JJ614" s="56"/>
      <c r="JK614" s="56"/>
      <c r="JL614" s="56"/>
      <c r="JM614" s="56"/>
      <c r="JN614" s="56"/>
      <c r="JO614" s="56"/>
      <c r="JP614" s="56"/>
      <c r="JQ614" s="56"/>
      <c r="JR614" s="56"/>
      <c r="JS614" s="56"/>
      <c r="JT614" s="56"/>
      <c r="JU614" s="56"/>
      <c r="JV614" s="56"/>
      <c r="JW614" s="56"/>
    </row>
    <row r="615" spans="1:283" ht="71.25" x14ac:dyDescent="0.25">
      <c r="A615" s="3">
        <v>2014520000661</v>
      </c>
      <c r="B615" s="4" t="s">
        <v>943</v>
      </c>
      <c r="C615" s="5" t="s">
        <v>35</v>
      </c>
      <c r="D615" s="31">
        <v>50000000</v>
      </c>
      <c r="E615" s="31">
        <v>50000000</v>
      </c>
      <c r="F615" s="31"/>
      <c r="G615" s="54">
        <v>0</v>
      </c>
      <c r="H615" s="54">
        <v>0</v>
      </c>
      <c r="I615" s="54">
        <f t="shared" si="16"/>
        <v>0</v>
      </c>
      <c r="J615" s="54">
        <f t="shared" si="17"/>
        <v>50000000</v>
      </c>
      <c r="K615" s="35">
        <v>1200</v>
      </c>
      <c r="L615" s="11" t="s">
        <v>49</v>
      </c>
      <c r="M615" s="5" t="s">
        <v>13</v>
      </c>
      <c r="N615" s="5" t="s">
        <v>42</v>
      </c>
      <c r="O615" s="5" t="s">
        <v>13</v>
      </c>
      <c r="P615" s="17" t="s">
        <v>145</v>
      </c>
      <c r="Q615" s="17" t="s">
        <v>146</v>
      </c>
      <c r="R615" s="47" t="s">
        <v>147</v>
      </c>
      <c r="S615" s="40" t="s">
        <v>1129</v>
      </c>
      <c r="T615" s="40"/>
    </row>
    <row r="616" spans="1:283" ht="57" x14ac:dyDescent="0.25">
      <c r="A616" s="3">
        <v>2014520000662</v>
      </c>
      <c r="B616" s="4" t="s">
        <v>944</v>
      </c>
      <c r="C616" s="5" t="s">
        <v>203</v>
      </c>
      <c r="D616" s="31">
        <v>100000000</v>
      </c>
      <c r="E616" s="31">
        <v>88000000</v>
      </c>
      <c r="F616" s="31">
        <f>+D616-E616</f>
        <v>12000000</v>
      </c>
      <c r="G616" s="54">
        <v>0</v>
      </c>
      <c r="H616" s="54">
        <v>0</v>
      </c>
      <c r="I616" s="54">
        <f t="shared" si="16"/>
        <v>0</v>
      </c>
      <c r="J616" s="54">
        <f t="shared" si="17"/>
        <v>100000000</v>
      </c>
      <c r="K616" s="34">
        <v>498</v>
      </c>
      <c r="L616" s="11" t="s">
        <v>12</v>
      </c>
      <c r="M616" s="5" t="s">
        <v>205</v>
      </c>
      <c r="N616" s="5" t="s">
        <v>27</v>
      </c>
      <c r="O616" s="5" t="s">
        <v>205</v>
      </c>
      <c r="P616" s="17" t="s">
        <v>76</v>
      </c>
      <c r="Q616" s="17" t="s">
        <v>77</v>
      </c>
      <c r="R616" s="47" t="s">
        <v>164</v>
      </c>
      <c r="S616" s="40" t="s">
        <v>1130</v>
      </c>
      <c r="T616" s="40"/>
    </row>
    <row r="617" spans="1:283" ht="71.25" x14ac:dyDescent="0.25">
      <c r="A617" s="3">
        <v>2014520000663</v>
      </c>
      <c r="B617" s="4" t="s">
        <v>945</v>
      </c>
      <c r="C617" s="5" t="s">
        <v>13</v>
      </c>
      <c r="D617" s="31">
        <v>90372200</v>
      </c>
      <c r="E617" s="31">
        <v>90372200</v>
      </c>
      <c r="F617" s="31"/>
      <c r="G617" s="54">
        <v>0</v>
      </c>
      <c r="H617" s="54">
        <v>0</v>
      </c>
      <c r="I617" s="54">
        <f t="shared" si="16"/>
        <v>0</v>
      </c>
      <c r="J617" s="54">
        <f t="shared" si="17"/>
        <v>90372200</v>
      </c>
      <c r="K617" s="35">
        <v>5000</v>
      </c>
      <c r="L617" s="11" t="s">
        <v>22</v>
      </c>
      <c r="M617" s="5" t="s">
        <v>22</v>
      </c>
      <c r="N617" s="5" t="s">
        <v>23</v>
      </c>
      <c r="O617" s="5" t="s">
        <v>22</v>
      </c>
      <c r="P617" s="17" t="s">
        <v>76</v>
      </c>
      <c r="Q617" s="17" t="s">
        <v>135</v>
      </c>
      <c r="R617" s="47" t="s">
        <v>136</v>
      </c>
      <c r="S617" s="40" t="s">
        <v>1129</v>
      </c>
      <c r="T617" s="40"/>
    </row>
    <row r="618" spans="1:283" ht="99.75" x14ac:dyDescent="0.25">
      <c r="A618" s="3">
        <v>2014520000664</v>
      </c>
      <c r="B618" s="4" t="s">
        <v>946</v>
      </c>
      <c r="C618" s="5" t="s">
        <v>13</v>
      </c>
      <c r="D618" s="31">
        <v>290000000</v>
      </c>
      <c r="E618" s="31">
        <v>290000000</v>
      </c>
      <c r="F618" s="31"/>
      <c r="G618" s="54">
        <v>0</v>
      </c>
      <c r="H618" s="54">
        <v>0</v>
      </c>
      <c r="I618" s="54">
        <f t="shared" si="16"/>
        <v>0</v>
      </c>
      <c r="J618" s="54">
        <f t="shared" si="17"/>
        <v>290000000</v>
      </c>
      <c r="K618" s="35">
        <v>154196</v>
      </c>
      <c r="L618" s="11" t="s">
        <v>360</v>
      </c>
      <c r="M618" s="5" t="s">
        <v>947</v>
      </c>
      <c r="N618" s="5" t="s">
        <v>108</v>
      </c>
      <c r="O618" s="5" t="s">
        <v>13</v>
      </c>
      <c r="P618" s="17" t="s">
        <v>174</v>
      </c>
      <c r="Q618" s="17" t="s">
        <v>206</v>
      </c>
      <c r="R618" s="47" t="s">
        <v>361</v>
      </c>
      <c r="S618" s="40" t="s">
        <v>1130</v>
      </c>
      <c r="T618" s="40"/>
    </row>
    <row r="619" spans="1:283" ht="71.25" x14ac:dyDescent="0.25">
      <c r="A619" s="3">
        <v>2014520000665</v>
      </c>
      <c r="B619" s="4" t="s">
        <v>948</v>
      </c>
      <c r="C619" s="5" t="s">
        <v>13</v>
      </c>
      <c r="D619" s="31">
        <v>259560000</v>
      </c>
      <c r="E619" s="31">
        <v>259560000</v>
      </c>
      <c r="F619" s="31"/>
      <c r="G619" s="54">
        <v>0</v>
      </c>
      <c r="H619" s="54">
        <v>0</v>
      </c>
      <c r="I619" s="54">
        <f t="shared" si="16"/>
        <v>0</v>
      </c>
      <c r="J619" s="54">
        <f t="shared" si="17"/>
        <v>259560000</v>
      </c>
      <c r="K619" s="35">
        <v>16102</v>
      </c>
      <c r="L619" s="11" t="s">
        <v>22</v>
      </c>
      <c r="M619" s="5" t="s">
        <v>22</v>
      </c>
      <c r="N619" s="5" t="s">
        <v>23</v>
      </c>
      <c r="O619" s="5" t="s">
        <v>22</v>
      </c>
      <c r="P619" s="17" t="s">
        <v>76</v>
      </c>
      <c r="Q619" s="17" t="s">
        <v>135</v>
      </c>
      <c r="R619" s="47" t="s">
        <v>136</v>
      </c>
      <c r="S619" s="40" t="s">
        <v>1129</v>
      </c>
      <c r="T619" s="40"/>
    </row>
    <row r="620" spans="1:283" ht="71.25" x14ac:dyDescent="0.25">
      <c r="A620" s="3">
        <v>2014520000666</v>
      </c>
      <c r="B620" s="4" t="s">
        <v>949</v>
      </c>
      <c r="C620" s="5" t="s">
        <v>13</v>
      </c>
      <c r="D620" s="31">
        <v>90036420</v>
      </c>
      <c r="E620" s="31">
        <v>90036420</v>
      </c>
      <c r="F620" s="31"/>
      <c r="G620" s="54">
        <v>0</v>
      </c>
      <c r="H620" s="54">
        <v>0</v>
      </c>
      <c r="I620" s="54">
        <f t="shared" si="16"/>
        <v>0</v>
      </c>
      <c r="J620" s="54">
        <f t="shared" si="17"/>
        <v>90036420</v>
      </c>
      <c r="K620" s="35">
        <v>581065</v>
      </c>
      <c r="L620" s="11" t="s">
        <v>22</v>
      </c>
      <c r="M620" s="5" t="s">
        <v>22</v>
      </c>
      <c r="N620" s="5" t="s">
        <v>23</v>
      </c>
      <c r="O620" s="5" t="s">
        <v>22</v>
      </c>
      <c r="P620" s="17" t="s">
        <v>76</v>
      </c>
      <c r="Q620" s="17" t="s">
        <v>135</v>
      </c>
      <c r="R620" s="47" t="s">
        <v>136</v>
      </c>
      <c r="S620" s="40" t="s">
        <v>1129</v>
      </c>
      <c r="T620" s="40"/>
    </row>
    <row r="621" spans="1:283" ht="71.25" x14ac:dyDescent="0.25">
      <c r="A621" s="3">
        <v>2014520000667</v>
      </c>
      <c r="B621" s="4" t="s">
        <v>950</v>
      </c>
      <c r="C621" s="5" t="s">
        <v>13</v>
      </c>
      <c r="D621" s="31">
        <v>81643983</v>
      </c>
      <c r="E621" s="31">
        <v>81643983</v>
      </c>
      <c r="F621" s="31"/>
      <c r="G621" s="54">
        <v>0</v>
      </c>
      <c r="H621" s="54">
        <v>0</v>
      </c>
      <c r="I621" s="54">
        <f t="shared" si="16"/>
        <v>0</v>
      </c>
      <c r="J621" s="54">
        <f t="shared" si="17"/>
        <v>81643983</v>
      </c>
      <c r="K621" s="35">
        <v>1744228</v>
      </c>
      <c r="L621" s="11" t="s">
        <v>22</v>
      </c>
      <c r="M621" s="5" t="s">
        <v>22</v>
      </c>
      <c r="N621" s="5" t="s">
        <v>23</v>
      </c>
      <c r="O621" s="5" t="s">
        <v>22</v>
      </c>
      <c r="P621" s="17" t="s">
        <v>76</v>
      </c>
      <c r="Q621" s="17" t="s">
        <v>135</v>
      </c>
      <c r="R621" s="47" t="s">
        <v>136</v>
      </c>
      <c r="S621" s="40" t="s">
        <v>1129</v>
      </c>
      <c r="T621" s="40"/>
    </row>
    <row r="622" spans="1:283" ht="71.25" x14ac:dyDescent="0.25">
      <c r="A622" s="3">
        <v>2014520000668</v>
      </c>
      <c r="B622" s="4" t="s">
        <v>629</v>
      </c>
      <c r="C622" s="5" t="s">
        <v>13</v>
      </c>
      <c r="D622" s="31">
        <v>16823838343</v>
      </c>
      <c r="E622" s="31">
        <v>16823838343</v>
      </c>
      <c r="F622" s="31"/>
      <c r="G622" s="54">
        <v>0</v>
      </c>
      <c r="H622" s="54">
        <v>0</v>
      </c>
      <c r="I622" s="54">
        <f t="shared" si="16"/>
        <v>0</v>
      </c>
      <c r="J622" s="54">
        <f t="shared" si="17"/>
        <v>16823838343</v>
      </c>
      <c r="K622" s="35">
        <v>1744228</v>
      </c>
      <c r="L622" s="11" t="s">
        <v>22</v>
      </c>
      <c r="M622" s="5" t="s">
        <v>22</v>
      </c>
      <c r="N622" s="5" t="s">
        <v>23</v>
      </c>
      <c r="O622" s="5" t="s">
        <v>22</v>
      </c>
      <c r="P622" s="17" t="s">
        <v>76</v>
      </c>
      <c r="Q622" s="17" t="s">
        <v>135</v>
      </c>
      <c r="R622" s="47" t="s">
        <v>136</v>
      </c>
      <c r="S622" s="40" t="s">
        <v>1129</v>
      </c>
      <c r="T622" s="40"/>
    </row>
    <row r="623" spans="1:283" ht="71.25" x14ac:dyDescent="0.25">
      <c r="A623" s="3">
        <v>2014520000669</v>
      </c>
      <c r="B623" s="4" t="s">
        <v>951</v>
      </c>
      <c r="C623" s="5" t="s">
        <v>13</v>
      </c>
      <c r="D623" s="31">
        <v>43212620</v>
      </c>
      <c r="E623" s="31">
        <v>43212620</v>
      </c>
      <c r="F623" s="31"/>
      <c r="G623" s="54">
        <v>0</v>
      </c>
      <c r="H623" s="54">
        <v>0</v>
      </c>
      <c r="I623" s="54">
        <f t="shared" si="16"/>
        <v>0</v>
      </c>
      <c r="J623" s="54">
        <f t="shared" si="17"/>
        <v>43212620</v>
      </c>
      <c r="K623" s="35">
        <v>175352</v>
      </c>
      <c r="L623" s="11" t="s">
        <v>22</v>
      </c>
      <c r="M623" s="5" t="s">
        <v>22</v>
      </c>
      <c r="N623" s="5" t="s">
        <v>23</v>
      </c>
      <c r="O623" s="5" t="s">
        <v>22</v>
      </c>
      <c r="P623" s="9" t="s">
        <v>76</v>
      </c>
      <c r="Q623" s="9" t="s">
        <v>135</v>
      </c>
      <c r="R623" s="33" t="s">
        <v>136</v>
      </c>
      <c r="S623" s="40" t="s">
        <v>1129</v>
      </c>
      <c r="T623" s="40"/>
    </row>
    <row r="624" spans="1:283" s="1" customFormat="1" ht="42.75" x14ac:dyDescent="0.25">
      <c r="A624" s="3">
        <v>2014520000670</v>
      </c>
      <c r="B624" s="4" t="s">
        <v>1148</v>
      </c>
      <c r="C624" s="5" t="s">
        <v>13</v>
      </c>
      <c r="D624" s="31"/>
      <c r="E624" s="31"/>
      <c r="F624" s="31"/>
      <c r="G624" s="54"/>
      <c r="H624" s="54"/>
      <c r="I624" s="54"/>
      <c r="J624" s="54"/>
      <c r="K624" s="35"/>
      <c r="L624" s="11"/>
      <c r="M624" s="5"/>
      <c r="N624" s="5"/>
      <c r="O624" s="5"/>
      <c r="P624" s="9"/>
      <c r="Q624" s="9"/>
      <c r="R624" s="33"/>
      <c r="S624" s="40" t="s">
        <v>1134</v>
      </c>
      <c r="T624" s="61">
        <v>41865</v>
      </c>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c r="AS624" s="56"/>
      <c r="AT624" s="56"/>
      <c r="AU624" s="56"/>
      <c r="AV624" s="56"/>
      <c r="AW624" s="56"/>
      <c r="AX624" s="56"/>
      <c r="AY624" s="56"/>
      <c r="AZ624" s="56"/>
      <c r="BA624" s="56"/>
      <c r="BB624" s="56"/>
      <c r="BC624" s="56"/>
      <c r="BD624" s="56"/>
      <c r="BE624" s="56"/>
      <c r="BF624" s="56"/>
      <c r="BG624" s="56"/>
      <c r="BH624" s="56"/>
      <c r="BI624" s="56"/>
      <c r="BJ624" s="56"/>
      <c r="BK624" s="56"/>
      <c r="BL624" s="56"/>
      <c r="BM624" s="56"/>
      <c r="BN624" s="56"/>
      <c r="BO624" s="56"/>
      <c r="BP624" s="56"/>
      <c r="BQ624" s="56"/>
      <c r="BR624" s="56"/>
      <c r="BS624" s="56"/>
      <c r="BT624" s="56"/>
      <c r="BU624" s="56"/>
      <c r="BV624" s="56"/>
      <c r="BW624" s="56"/>
      <c r="BX624" s="56"/>
      <c r="BY624" s="56"/>
      <c r="BZ624" s="56"/>
      <c r="CA624" s="56"/>
      <c r="CB624" s="56"/>
      <c r="CC624" s="56"/>
      <c r="CD624" s="56"/>
      <c r="CE624" s="56"/>
      <c r="CF624" s="56"/>
      <c r="CG624" s="56"/>
      <c r="CH624" s="56"/>
      <c r="CI624" s="56"/>
      <c r="CJ624" s="56"/>
      <c r="CK624" s="56"/>
      <c r="CL624" s="56"/>
      <c r="CM624" s="56"/>
      <c r="CN624" s="56"/>
      <c r="CO624" s="56"/>
      <c r="CP624" s="56"/>
      <c r="CQ624" s="56"/>
      <c r="CR624" s="56"/>
      <c r="CS624" s="56"/>
      <c r="CT624" s="56"/>
      <c r="CU624" s="56"/>
      <c r="CV624" s="56"/>
      <c r="CW624" s="56"/>
      <c r="CX624" s="56"/>
      <c r="CY624" s="56"/>
      <c r="CZ624" s="56"/>
      <c r="DA624" s="56"/>
      <c r="DB624" s="56"/>
      <c r="DC624" s="56"/>
      <c r="DD624" s="56"/>
      <c r="DE624" s="56"/>
      <c r="DF624" s="56"/>
      <c r="DG624" s="56"/>
      <c r="DH624" s="56"/>
      <c r="DI624" s="56"/>
      <c r="DJ624" s="56"/>
      <c r="DK624" s="56"/>
      <c r="DL624" s="56"/>
      <c r="DM624" s="56"/>
      <c r="DN624" s="56"/>
      <c r="DO624" s="56"/>
      <c r="DP624" s="56"/>
      <c r="DQ624" s="56"/>
      <c r="DR624" s="56"/>
      <c r="DS624" s="56"/>
      <c r="DT624" s="56"/>
      <c r="DU624" s="56"/>
      <c r="DV624" s="56"/>
      <c r="DW624" s="56"/>
      <c r="DX624" s="56"/>
      <c r="DY624" s="56"/>
      <c r="DZ624" s="56"/>
      <c r="EA624" s="56"/>
      <c r="EB624" s="56"/>
      <c r="EC624" s="56"/>
      <c r="ED624" s="56"/>
      <c r="EE624" s="56"/>
      <c r="EF624" s="56"/>
      <c r="EG624" s="56"/>
      <c r="EH624" s="56"/>
      <c r="EI624" s="56"/>
      <c r="EJ624" s="56"/>
      <c r="EK624" s="56"/>
      <c r="EL624" s="56"/>
      <c r="EM624" s="56"/>
      <c r="EN624" s="56"/>
      <c r="EO624" s="56"/>
      <c r="EP624" s="56"/>
      <c r="EQ624" s="56"/>
      <c r="ER624" s="56"/>
      <c r="ES624" s="56"/>
      <c r="ET624" s="56"/>
      <c r="EU624" s="56"/>
      <c r="EV624" s="56"/>
      <c r="EW624" s="56"/>
      <c r="EX624" s="56"/>
      <c r="EY624" s="56"/>
      <c r="EZ624" s="56"/>
      <c r="FA624" s="56"/>
      <c r="FB624" s="56"/>
      <c r="FC624" s="56"/>
      <c r="FD624" s="56"/>
      <c r="FE624" s="56"/>
      <c r="FF624" s="56"/>
      <c r="FG624" s="56"/>
      <c r="FH624" s="56"/>
      <c r="FI624" s="56"/>
      <c r="FJ624" s="56"/>
      <c r="FK624" s="56"/>
      <c r="FL624" s="56"/>
      <c r="FM624" s="56"/>
      <c r="FN624" s="56"/>
      <c r="FO624" s="56"/>
      <c r="FP624" s="56"/>
      <c r="FQ624" s="56"/>
      <c r="FR624" s="56"/>
      <c r="FS624" s="56"/>
      <c r="FT624" s="56"/>
      <c r="FU624" s="56"/>
      <c r="FV624" s="56"/>
      <c r="FW624" s="56"/>
      <c r="FX624" s="56"/>
      <c r="FY624" s="56"/>
      <c r="FZ624" s="56"/>
      <c r="GA624" s="56"/>
      <c r="GB624" s="56"/>
      <c r="GC624" s="56"/>
      <c r="GD624" s="56"/>
      <c r="GE624" s="56"/>
      <c r="GF624" s="56"/>
      <c r="GG624" s="56"/>
      <c r="GH624" s="56"/>
      <c r="GI624" s="56"/>
      <c r="GJ624" s="56"/>
      <c r="GK624" s="56"/>
      <c r="GL624" s="56"/>
      <c r="GM624" s="56"/>
      <c r="GN624" s="56"/>
      <c r="GO624" s="56"/>
      <c r="GP624" s="56"/>
      <c r="GQ624" s="56"/>
      <c r="GR624" s="56"/>
      <c r="GS624" s="56"/>
      <c r="GT624" s="56"/>
      <c r="GU624" s="56"/>
      <c r="GV624" s="56"/>
      <c r="GW624" s="56"/>
      <c r="GX624" s="56"/>
      <c r="GY624" s="56"/>
      <c r="GZ624" s="56"/>
      <c r="HA624" s="56"/>
      <c r="HB624" s="56"/>
      <c r="HC624" s="56"/>
      <c r="HD624" s="56"/>
      <c r="HE624" s="56"/>
      <c r="HF624" s="56"/>
      <c r="HG624" s="56"/>
      <c r="HH624" s="56"/>
      <c r="HI624" s="56"/>
      <c r="HJ624" s="56"/>
      <c r="HK624" s="56"/>
      <c r="HL624" s="56"/>
      <c r="HM624" s="56"/>
      <c r="HN624" s="56"/>
      <c r="HO624" s="56"/>
      <c r="HP624" s="56"/>
      <c r="HQ624" s="56"/>
      <c r="HR624" s="56"/>
      <c r="HS624" s="56"/>
      <c r="HT624" s="56"/>
      <c r="HU624" s="56"/>
      <c r="HV624" s="56"/>
      <c r="HW624" s="56"/>
      <c r="HX624" s="56"/>
      <c r="HY624" s="56"/>
      <c r="HZ624" s="56"/>
      <c r="IA624" s="56"/>
      <c r="IB624" s="56"/>
      <c r="IC624" s="56"/>
      <c r="ID624" s="56"/>
      <c r="IE624" s="56"/>
      <c r="IF624" s="56"/>
      <c r="IG624" s="56"/>
      <c r="IH624" s="56"/>
      <c r="II624" s="56"/>
      <c r="IJ624" s="56"/>
      <c r="IK624" s="56"/>
      <c r="IL624" s="56"/>
      <c r="IM624" s="56"/>
      <c r="IN624" s="56"/>
      <c r="IO624" s="56"/>
      <c r="IP624" s="56"/>
      <c r="IQ624" s="56"/>
      <c r="IR624" s="56"/>
      <c r="IS624" s="56"/>
      <c r="IT624" s="56"/>
      <c r="IU624" s="56"/>
      <c r="IV624" s="56"/>
      <c r="IW624" s="56"/>
      <c r="IX624" s="56"/>
      <c r="IY624" s="56"/>
      <c r="IZ624" s="56"/>
      <c r="JA624" s="56"/>
      <c r="JB624" s="56"/>
      <c r="JC624" s="56"/>
      <c r="JD624" s="56"/>
      <c r="JE624" s="56"/>
      <c r="JF624" s="56"/>
      <c r="JG624" s="56"/>
      <c r="JH624" s="56"/>
      <c r="JI624" s="56"/>
      <c r="JJ624" s="56"/>
      <c r="JK624" s="56"/>
      <c r="JL624" s="56"/>
      <c r="JM624" s="56"/>
      <c r="JN624" s="56"/>
      <c r="JO624" s="56"/>
      <c r="JP624" s="56"/>
      <c r="JQ624" s="56"/>
      <c r="JR624" s="56"/>
      <c r="JS624" s="56"/>
      <c r="JT624" s="56"/>
      <c r="JU624" s="56"/>
      <c r="JV624" s="56"/>
      <c r="JW624" s="56"/>
    </row>
    <row r="625" spans="1:283" s="1" customFormat="1" ht="42.75" x14ac:dyDescent="0.25">
      <c r="A625" s="3">
        <v>2014520000671</v>
      </c>
      <c r="B625" s="4" t="s">
        <v>1149</v>
      </c>
      <c r="C625" s="5" t="s">
        <v>13</v>
      </c>
      <c r="D625" s="31"/>
      <c r="E625" s="31"/>
      <c r="F625" s="31"/>
      <c r="G625" s="54"/>
      <c r="H625" s="54"/>
      <c r="I625" s="54"/>
      <c r="J625" s="54"/>
      <c r="K625" s="35"/>
      <c r="L625" s="11"/>
      <c r="M625" s="5"/>
      <c r="N625" s="5"/>
      <c r="O625" s="5"/>
      <c r="P625" s="9"/>
      <c r="Q625" s="9"/>
      <c r="R625" s="33"/>
      <c r="S625" s="40" t="s">
        <v>1134</v>
      </c>
      <c r="T625" s="61">
        <v>41866</v>
      </c>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c r="AS625" s="56"/>
      <c r="AT625" s="56"/>
      <c r="AU625" s="56"/>
      <c r="AV625" s="56"/>
      <c r="AW625" s="56"/>
      <c r="AX625" s="56"/>
      <c r="AY625" s="56"/>
      <c r="AZ625" s="56"/>
      <c r="BA625" s="56"/>
      <c r="BB625" s="56"/>
      <c r="BC625" s="56"/>
      <c r="BD625" s="56"/>
      <c r="BE625" s="56"/>
      <c r="BF625" s="56"/>
      <c r="BG625" s="56"/>
      <c r="BH625" s="56"/>
      <c r="BI625" s="56"/>
      <c r="BJ625" s="56"/>
      <c r="BK625" s="56"/>
      <c r="BL625" s="56"/>
      <c r="BM625" s="56"/>
      <c r="BN625" s="56"/>
      <c r="BO625" s="56"/>
      <c r="BP625" s="56"/>
      <c r="BQ625" s="56"/>
      <c r="BR625" s="56"/>
      <c r="BS625" s="56"/>
      <c r="BT625" s="56"/>
      <c r="BU625" s="56"/>
      <c r="BV625" s="56"/>
      <c r="BW625" s="56"/>
      <c r="BX625" s="56"/>
      <c r="BY625" s="56"/>
      <c r="BZ625" s="56"/>
      <c r="CA625" s="56"/>
      <c r="CB625" s="56"/>
      <c r="CC625" s="56"/>
      <c r="CD625" s="56"/>
      <c r="CE625" s="56"/>
      <c r="CF625" s="56"/>
      <c r="CG625" s="56"/>
      <c r="CH625" s="56"/>
      <c r="CI625" s="56"/>
      <c r="CJ625" s="56"/>
      <c r="CK625" s="56"/>
      <c r="CL625" s="56"/>
      <c r="CM625" s="56"/>
      <c r="CN625" s="56"/>
      <c r="CO625" s="56"/>
      <c r="CP625" s="56"/>
      <c r="CQ625" s="56"/>
      <c r="CR625" s="56"/>
      <c r="CS625" s="56"/>
      <c r="CT625" s="56"/>
      <c r="CU625" s="56"/>
      <c r="CV625" s="56"/>
      <c r="CW625" s="56"/>
      <c r="CX625" s="56"/>
      <c r="CY625" s="56"/>
      <c r="CZ625" s="56"/>
      <c r="DA625" s="56"/>
      <c r="DB625" s="56"/>
      <c r="DC625" s="56"/>
      <c r="DD625" s="56"/>
      <c r="DE625" s="56"/>
      <c r="DF625" s="56"/>
      <c r="DG625" s="56"/>
      <c r="DH625" s="56"/>
      <c r="DI625" s="56"/>
      <c r="DJ625" s="56"/>
      <c r="DK625" s="56"/>
      <c r="DL625" s="56"/>
      <c r="DM625" s="56"/>
      <c r="DN625" s="56"/>
      <c r="DO625" s="56"/>
      <c r="DP625" s="56"/>
      <c r="DQ625" s="56"/>
      <c r="DR625" s="56"/>
      <c r="DS625" s="56"/>
      <c r="DT625" s="56"/>
      <c r="DU625" s="56"/>
      <c r="DV625" s="56"/>
      <c r="DW625" s="56"/>
      <c r="DX625" s="56"/>
      <c r="DY625" s="56"/>
      <c r="DZ625" s="56"/>
      <c r="EA625" s="56"/>
      <c r="EB625" s="56"/>
      <c r="EC625" s="56"/>
      <c r="ED625" s="56"/>
      <c r="EE625" s="56"/>
      <c r="EF625" s="56"/>
      <c r="EG625" s="56"/>
      <c r="EH625" s="56"/>
      <c r="EI625" s="56"/>
      <c r="EJ625" s="56"/>
      <c r="EK625" s="56"/>
      <c r="EL625" s="56"/>
      <c r="EM625" s="56"/>
      <c r="EN625" s="56"/>
      <c r="EO625" s="56"/>
      <c r="EP625" s="56"/>
      <c r="EQ625" s="56"/>
      <c r="ER625" s="56"/>
      <c r="ES625" s="56"/>
      <c r="ET625" s="56"/>
      <c r="EU625" s="56"/>
      <c r="EV625" s="56"/>
      <c r="EW625" s="56"/>
      <c r="EX625" s="56"/>
      <c r="EY625" s="56"/>
      <c r="EZ625" s="56"/>
      <c r="FA625" s="56"/>
      <c r="FB625" s="56"/>
      <c r="FC625" s="56"/>
      <c r="FD625" s="56"/>
      <c r="FE625" s="56"/>
      <c r="FF625" s="56"/>
      <c r="FG625" s="56"/>
      <c r="FH625" s="56"/>
      <c r="FI625" s="56"/>
      <c r="FJ625" s="56"/>
      <c r="FK625" s="56"/>
      <c r="FL625" s="56"/>
      <c r="FM625" s="56"/>
      <c r="FN625" s="56"/>
      <c r="FO625" s="56"/>
      <c r="FP625" s="56"/>
      <c r="FQ625" s="56"/>
      <c r="FR625" s="56"/>
      <c r="FS625" s="56"/>
      <c r="FT625" s="56"/>
      <c r="FU625" s="56"/>
      <c r="FV625" s="56"/>
      <c r="FW625" s="56"/>
      <c r="FX625" s="56"/>
      <c r="FY625" s="56"/>
      <c r="FZ625" s="56"/>
      <c r="GA625" s="56"/>
      <c r="GB625" s="56"/>
      <c r="GC625" s="56"/>
      <c r="GD625" s="56"/>
      <c r="GE625" s="56"/>
      <c r="GF625" s="56"/>
      <c r="GG625" s="56"/>
      <c r="GH625" s="56"/>
      <c r="GI625" s="56"/>
      <c r="GJ625" s="56"/>
      <c r="GK625" s="56"/>
      <c r="GL625" s="56"/>
      <c r="GM625" s="56"/>
      <c r="GN625" s="56"/>
      <c r="GO625" s="56"/>
      <c r="GP625" s="56"/>
      <c r="GQ625" s="56"/>
      <c r="GR625" s="56"/>
      <c r="GS625" s="56"/>
      <c r="GT625" s="56"/>
      <c r="GU625" s="56"/>
      <c r="GV625" s="56"/>
      <c r="GW625" s="56"/>
      <c r="GX625" s="56"/>
      <c r="GY625" s="56"/>
      <c r="GZ625" s="56"/>
      <c r="HA625" s="56"/>
      <c r="HB625" s="56"/>
      <c r="HC625" s="56"/>
      <c r="HD625" s="56"/>
      <c r="HE625" s="56"/>
      <c r="HF625" s="56"/>
      <c r="HG625" s="56"/>
      <c r="HH625" s="56"/>
      <c r="HI625" s="56"/>
      <c r="HJ625" s="56"/>
      <c r="HK625" s="56"/>
      <c r="HL625" s="56"/>
      <c r="HM625" s="56"/>
      <c r="HN625" s="56"/>
      <c r="HO625" s="56"/>
      <c r="HP625" s="56"/>
      <c r="HQ625" s="56"/>
      <c r="HR625" s="56"/>
      <c r="HS625" s="56"/>
      <c r="HT625" s="56"/>
      <c r="HU625" s="56"/>
      <c r="HV625" s="56"/>
      <c r="HW625" s="56"/>
      <c r="HX625" s="56"/>
      <c r="HY625" s="56"/>
      <c r="HZ625" s="56"/>
      <c r="IA625" s="56"/>
      <c r="IB625" s="56"/>
      <c r="IC625" s="56"/>
      <c r="ID625" s="56"/>
      <c r="IE625" s="56"/>
      <c r="IF625" s="56"/>
      <c r="IG625" s="56"/>
      <c r="IH625" s="56"/>
      <c r="II625" s="56"/>
      <c r="IJ625" s="56"/>
      <c r="IK625" s="56"/>
      <c r="IL625" s="56"/>
      <c r="IM625" s="56"/>
      <c r="IN625" s="56"/>
      <c r="IO625" s="56"/>
      <c r="IP625" s="56"/>
      <c r="IQ625" s="56"/>
      <c r="IR625" s="56"/>
      <c r="IS625" s="56"/>
      <c r="IT625" s="56"/>
      <c r="IU625" s="56"/>
      <c r="IV625" s="56"/>
      <c r="IW625" s="56"/>
      <c r="IX625" s="56"/>
      <c r="IY625" s="56"/>
      <c r="IZ625" s="56"/>
      <c r="JA625" s="56"/>
      <c r="JB625" s="56"/>
      <c r="JC625" s="56"/>
      <c r="JD625" s="56"/>
      <c r="JE625" s="56"/>
      <c r="JF625" s="56"/>
      <c r="JG625" s="56"/>
      <c r="JH625" s="56"/>
      <c r="JI625" s="56"/>
      <c r="JJ625" s="56"/>
      <c r="JK625" s="56"/>
      <c r="JL625" s="56"/>
      <c r="JM625" s="56"/>
      <c r="JN625" s="56"/>
      <c r="JO625" s="56"/>
      <c r="JP625" s="56"/>
      <c r="JQ625" s="56"/>
      <c r="JR625" s="56"/>
      <c r="JS625" s="56"/>
      <c r="JT625" s="56"/>
      <c r="JU625" s="56"/>
      <c r="JV625" s="56"/>
      <c r="JW625" s="56"/>
    </row>
    <row r="626" spans="1:283" s="1" customFormat="1" ht="42.75" x14ac:dyDescent="0.25">
      <c r="A626" s="3">
        <v>2014520000672</v>
      </c>
      <c r="B626" s="4" t="s">
        <v>1016</v>
      </c>
      <c r="C626" s="5" t="s">
        <v>13</v>
      </c>
      <c r="D626" s="31"/>
      <c r="E626" s="31"/>
      <c r="F626" s="31"/>
      <c r="G626" s="54"/>
      <c r="H626" s="54"/>
      <c r="I626" s="54"/>
      <c r="J626" s="54"/>
      <c r="K626" s="35"/>
      <c r="L626" s="11"/>
      <c r="M626" s="5"/>
      <c r="N626" s="5"/>
      <c r="O626" s="5"/>
      <c r="P626" s="9"/>
      <c r="Q626" s="9"/>
      <c r="R626" s="33"/>
      <c r="S626" s="40" t="s">
        <v>1134</v>
      </c>
      <c r="T626" s="61">
        <v>41891</v>
      </c>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c r="AS626" s="56"/>
      <c r="AT626" s="56"/>
      <c r="AU626" s="56"/>
      <c r="AV626" s="56"/>
      <c r="AW626" s="56"/>
      <c r="AX626" s="56"/>
      <c r="AY626" s="56"/>
      <c r="AZ626" s="56"/>
      <c r="BA626" s="56"/>
      <c r="BB626" s="56"/>
      <c r="BC626" s="56"/>
      <c r="BD626" s="56"/>
      <c r="BE626" s="56"/>
      <c r="BF626" s="56"/>
      <c r="BG626" s="56"/>
      <c r="BH626" s="56"/>
      <c r="BI626" s="56"/>
      <c r="BJ626" s="56"/>
      <c r="BK626" s="56"/>
      <c r="BL626" s="56"/>
      <c r="BM626" s="56"/>
      <c r="BN626" s="56"/>
      <c r="BO626" s="56"/>
      <c r="BP626" s="56"/>
      <c r="BQ626" s="56"/>
      <c r="BR626" s="56"/>
      <c r="BS626" s="56"/>
      <c r="BT626" s="56"/>
      <c r="BU626" s="56"/>
      <c r="BV626" s="56"/>
      <c r="BW626" s="56"/>
      <c r="BX626" s="56"/>
      <c r="BY626" s="56"/>
      <c r="BZ626" s="56"/>
      <c r="CA626" s="56"/>
      <c r="CB626" s="56"/>
      <c r="CC626" s="56"/>
      <c r="CD626" s="56"/>
      <c r="CE626" s="56"/>
      <c r="CF626" s="56"/>
      <c r="CG626" s="56"/>
      <c r="CH626" s="56"/>
      <c r="CI626" s="56"/>
      <c r="CJ626" s="56"/>
      <c r="CK626" s="56"/>
      <c r="CL626" s="56"/>
      <c r="CM626" s="56"/>
      <c r="CN626" s="56"/>
      <c r="CO626" s="56"/>
      <c r="CP626" s="56"/>
      <c r="CQ626" s="56"/>
      <c r="CR626" s="56"/>
      <c r="CS626" s="56"/>
      <c r="CT626" s="56"/>
      <c r="CU626" s="56"/>
      <c r="CV626" s="56"/>
      <c r="CW626" s="56"/>
      <c r="CX626" s="56"/>
      <c r="CY626" s="56"/>
      <c r="CZ626" s="56"/>
      <c r="DA626" s="56"/>
      <c r="DB626" s="56"/>
      <c r="DC626" s="56"/>
      <c r="DD626" s="56"/>
      <c r="DE626" s="56"/>
      <c r="DF626" s="56"/>
      <c r="DG626" s="56"/>
      <c r="DH626" s="56"/>
      <c r="DI626" s="56"/>
      <c r="DJ626" s="56"/>
      <c r="DK626" s="56"/>
      <c r="DL626" s="56"/>
      <c r="DM626" s="56"/>
      <c r="DN626" s="56"/>
      <c r="DO626" s="56"/>
      <c r="DP626" s="56"/>
      <c r="DQ626" s="56"/>
      <c r="DR626" s="56"/>
      <c r="DS626" s="56"/>
      <c r="DT626" s="56"/>
      <c r="DU626" s="56"/>
      <c r="DV626" s="56"/>
      <c r="DW626" s="56"/>
      <c r="DX626" s="56"/>
      <c r="DY626" s="56"/>
      <c r="DZ626" s="56"/>
      <c r="EA626" s="56"/>
      <c r="EB626" s="56"/>
      <c r="EC626" s="56"/>
      <c r="ED626" s="56"/>
      <c r="EE626" s="56"/>
      <c r="EF626" s="56"/>
      <c r="EG626" s="56"/>
      <c r="EH626" s="56"/>
      <c r="EI626" s="56"/>
      <c r="EJ626" s="56"/>
      <c r="EK626" s="56"/>
      <c r="EL626" s="56"/>
      <c r="EM626" s="56"/>
      <c r="EN626" s="56"/>
      <c r="EO626" s="56"/>
      <c r="EP626" s="56"/>
      <c r="EQ626" s="56"/>
      <c r="ER626" s="56"/>
      <c r="ES626" s="56"/>
      <c r="ET626" s="56"/>
      <c r="EU626" s="56"/>
      <c r="EV626" s="56"/>
      <c r="EW626" s="56"/>
      <c r="EX626" s="56"/>
      <c r="EY626" s="56"/>
      <c r="EZ626" s="56"/>
      <c r="FA626" s="56"/>
      <c r="FB626" s="56"/>
      <c r="FC626" s="56"/>
      <c r="FD626" s="56"/>
      <c r="FE626" s="56"/>
      <c r="FF626" s="56"/>
      <c r="FG626" s="56"/>
      <c r="FH626" s="56"/>
      <c r="FI626" s="56"/>
      <c r="FJ626" s="56"/>
      <c r="FK626" s="56"/>
      <c r="FL626" s="56"/>
      <c r="FM626" s="56"/>
      <c r="FN626" s="56"/>
      <c r="FO626" s="56"/>
      <c r="FP626" s="56"/>
      <c r="FQ626" s="56"/>
      <c r="FR626" s="56"/>
      <c r="FS626" s="56"/>
      <c r="FT626" s="56"/>
      <c r="FU626" s="56"/>
      <c r="FV626" s="56"/>
      <c r="FW626" s="56"/>
      <c r="FX626" s="56"/>
      <c r="FY626" s="56"/>
      <c r="FZ626" s="56"/>
      <c r="GA626" s="56"/>
      <c r="GB626" s="56"/>
      <c r="GC626" s="56"/>
      <c r="GD626" s="56"/>
      <c r="GE626" s="56"/>
      <c r="GF626" s="56"/>
      <c r="GG626" s="56"/>
      <c r="GH626" s="56"/>
      <c r="GI626" s="56"/>
      <c r="GJ626" s="56"/>
      <c r="GK626" s="56"/>
      <c r="GL626" s="56"/>
      <c r="GM626" s="56"/>
      <c r="GN626" s="56"/>
      <c r="GO626" s="56"/>
      <c r="GP626" s="56"/>
      <c r="GQ626" s="56"/>
      <c r="GR626" s="56"/>
      <c r="GS626" s="56"/>
      <c r="GT626" s="56"/>
      <c r="GU626" s="56"/>
      <c r="GV626" s="56"/>
      <c r="GW626" s="56"/>
      <c r="GX626" s="56"/>
      <c r="GY626" s="56"/>
      <c r="GZ626" s="56"/>
      <c r="HA626" s="56"/>
      <c r="HB626" s="56"/>
      <c r="HC626" s="56"/>
      <c r="HD626" s="56"/>
      <c r="HE626" s="56"/>
      <c r="HF626" s="56"/>
      <c r="HG626" s="56"/>
      <c r="HH626" s="56"/>
      <c r="HI626" s="56"/>
      <c r="HJ626" s="56"/>
      <c r="HK626" s="56"/>
      <c r="HL626" s="56"/>
      <c r="HM626" s="56"/>
      <c r="HN626" s="56"/>
      <c r="HO626" s="56"/>
      <c r="HP626" s="56"/>
      <c r="HQ626" s="56"/>
      <c r="HR626" s="56"/>
      <c r="HS626" s="56"/>
      <c r="HT626" s="56"/>
      <c r="HU626" s="56"/>
      <c r="HV626" s="56"/>
      <c r="HW626" s="56"/>
      <c r="HX626" s="56"/>
      <c r="HY626" s="56"/>
      <c r="HZ626" s="56"/>
      <c r="IA626" s="56"/>
      <c r="IB626" s="56"/>
      <c r="IC626" s="56"/>
      <c r="ID626" s="56"/>
      <c r="IE626" s="56"/>
      <c r="IF626" s="56"/>
      <c r="IG626" s="56"/>
      <c r="IH626" s="56"/>
      <c r="II626" s="56"/>
      <c r="IJ626" s="56"/>
      <c r="IK626" s="56"/>
      <c r="IL626" s="56"/>
      <c r="IM626" s="56"/>
      <c r="IN626" s="56"/>
      <c r="IO626" s="56"/>
      <c r="IP626" s="56"/>
      <c r="IQ626" s="56"/>
      <c r="IR626" s="56"/>
      <c r="IS626" s="56"/>
      <c r="IT626" s="56"/>
      <c r="IU626" s="56"/>
      <c r="IV626" s="56"/>
      <c r="IW626" s="56"/>
      <c r="IX626" s="56"/>
      <c r="IY626" s="56"/>
      <c r="IZ626" s="56"/>
      <c r="JA626" s="56"/>
      <c r="JB626" s="56"/>
      <c r="JC626" s="56"/>
      <c r="JD626" s="56"/>
      <c r="JE626" s="56"/>
      <c r="JF626" s="56"/>
      <c r="JG626" s="56"/>
      <c r="JH626" s="56"/>
      <c r="JI626" s="56"/>
      <c r="JJ626" s="56"/>
      <c r="JK626" s="56"/>
      <c r="JL626" s="56"/>
      <c r="JM626" s="56"/>
      <c r="JN626" s="56"/>
      <c r="JO626" s="56"/>
      <c r="JP626" s="56"/>
      <c r="JQ626" s="56"/>
      <c r="JR626" s="56"/>
      <c r="JS626" s="56"/>
      <c r="JT626" s="56"/>
      <c r="JU626" s="56"/>
      <c r="JV626" s="56"/>
      <c r="JW626" s="56"/>
    </row>
    <row r="627" spans="1:283" s="1" customFormat="1" ht="71.25" x14ac:dyDescent="0.25">
      <c r="A627" s="3">
        <v>2014520000673</v>
      </c>
      <c r="B627" s="4" t="s">
        <v>1150</v>
      </c>
      <c r="C627" s="5" t="s">
        <v>13</v>
      </c>
      <c r="D627" s="31"/>
      <c r="E627" s="31"/>
      <c r="F627" s="31"/>
      <c r="G627" s="54"/>
      <c r="H627" s="54"/>
      <c r="I627" s="54"/>
      <c r="J627" s="54"/>
      <c r="K627" s="35"/>
      <c r="L627" s="11"/>
      <c r="M627" s="5"/>
      <c r="N627" s="5"/>
      <c r="O627" s="5"/>
      <c r="P627" s="9"/>
      <c r="Q627" s="9"/>
      <c r="R627" s="33"/>
      <c r="S627" s="40" t="s">
        <v>1134</v>
      </c>
      <c r="T627" s="61">
        <v>41891</v>
      </c>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c r="AS627" s="56"/>
      <c r="AT627" s="56"/>
      <c r="AU627" s="56"/>
      <c r="AV627" s="56"/>
      <c r="AW627" s="56"/>
      <c r="AX627" s="56"/>
      <c r="AY627" s="56"/>
      <c r="AZ627" s="56"/>
      <c r="BA627" s="56"/>
      <c r="BB627" s="56"/>
      <c r="BC627" s="56"/>
      <c r="BD627" s="56"/>
      <c r="BE627" s="56"/>
      <c r="BF627" s="56"/>
      <c r="BG627" s="56"/>
      <c r="BH627" s="56"/>
      <c r="BI627" s="56"/>
      <c r="BJ627" s="56"/>
      <c r="BK627" s="56"/>
      <c r="BL627" s="56"/>
      <c r="BM627" s="56"/>
      <c r="BN627" s="56"/>
      <c r="BO627" s="56"/>
      <c r="BP627" s="56"/>
      <c r="BQ627" s="56"/>
      <c r="BR627" s="56"/>
      <c r="BS627" s="56"/>
      <c r="BT627" s="56"/>
      <c r="BU627" s="56"/>
      <c r="BV627" s="56"/>
      <c r="BW627" s="56"/>
      <c r="BX627" s="56"/>
      <c r="BY627" s="56"/>
      <c r="BZ627" s="56"/>
      <c r="CA627" s="56"/>
      <c r="CB627" s="56"/>
      <c r="CC627" s="56"/>
      <c r="CD627" s="56"/>
      <c r="CE627" s="56"/>
      <c r="CF627" s="56"/>
      <c r="CG627" s="56"/>
      <c r="CH627" s="56"/>
      <c r="CI627" s="56"/>
      <c r="CJ627" s="56"/>
      <c r="CK627" s="56"/>
      <c r="CL627" s="56"/>
      <c r="CM627" s="56"/>
      <c r="CN627" s="56"/>
      <c r="CO627" s="56"/>
      <c r="CP627" s="56"/>
      <c r="CQ627" s="56"/>
      <c r="CR627" s="56"/>
      <c r="CS627" s="56"/>
      <c r="CT627" s="56"/>
      <c r="CU627" s="56"/>
      <c r="CV627" s="56"/>
      <c r="CW627" s="56"/>
      <c r="CX627" s="56"/>
      <c r="CY627" s="56"/>
      <c r="CZ627" s="56"/>
      <c r="DA627" s="56"/>
      <c r="DB627" s="56"/>
      <c r="DC627" s="56"/>
      <c r="DD627" s="56"/>
      <c r="DE627" s="56"/>
      <c r="DF627" s="56"/>
      <c r="DG627" s="56"/>
      <c r="DH627" s="56"/>
      <c r="DI627" s="56"/>
      <c r="DJ627" s="56"/>
      <c r="DK627" s="56"/>
      <c r="DL627" s="56"/>
      <c r="DM627" s="56"/>
      <c r="DN627" s="56"/>
      <c r="DO627" s="56"/>
      <c r="DP627" s="56"/>
      <c r="DQ627" s="56"/>
      <c r="DR627" s="56"/>
      <c r="DS627" s="56"/>
      <c r="DT627" s="56"/>
      <c r="DU627" s="56"/>
      <c r="DV627" s="56"/>
      <c r="DW627" s="56"/>
      <c r="DX627" s="56"/>
      <c r="DY627" s="56"/>
      <c r="DZ627" s="56"/>
      <c r="EA627" s="56"/>
      <c r="EB627" s="56"/>
      <c r="EC627" s="56"/>
      <c r="ED627" s="56"/>
      <c r="EE627" s="56"/>
      <c r="EF627" s="56"/>
      <c r="EG627" s="56"/>
      <c r="EH627" s="56"/>
      <c r="EI627" s="56"/>
      <c r="EJ627" s="56"/>
      <c r="EK627" s="56"/>
      <c r="EL627" s="56"/>
      <c r="EM627" s="56"/>
      <c r="EN627" s="56"/>
      <c r="EO627" s="56"/>
      <c r="EP627" s="56"/>
      <c r="EQ627" s="56"/>
      <c r="ER627" s="56"/>
      <c r="ES627" s="56"/>
      <c r="ET627" s="56"/>
      <c r="EU627" s="56"/>
      <c r="EV627" s="56"/>
      <c r="EW627" s="56"/>
      <c r="EX627" s="56"/>
      <c r="EY627" s="56"/>
      <c r="EZ627" s="56"/>
      <c r="FA627" s="56"/>
      <c r="FB627" s="56"/>
      <c r="FC627" s="56"/>
      <c r="FD627" s="56"/>
      <c r="FE627" s="56"/>
      <c r="FF627" s="56"/>
      <c r="FG627" s="56"/>
      <c r="FH627" s="56"/>
      <c r="FI627" s="56"/>
      <c r="FJ627" s="56"/>
      <c r="FK627" s="56"/>
      <c r="FL627" s="56"/>
      <c r="FM627" s="56"/>
      <c r="FN627" s="56"/>
      <c r="FO627" s="56"/>
      <c r="FP627" s="56"/>
      <c r="FQ627" s="56"/>
      <c r="FR627" s="56"/>
      <c r="FS627" s="56"/>
      <c r="FT627" s="56"/>
      <c r="FU627" s="56"/>
      <c r="FV627" s="56"/>
      <c r="FW627" s="56"/>
      <c r="FX627" s="56"/>
      <c r="FY627" s="56"/>
      <c r="FZ627" s="56"/>
      <c r="GA627" s="56"/>
      <c r="GB627" s="56"/>
      <c r="GC627" s="56"/>
      <c r="GD627" s="56"/>
      <c r="GE627" s="56"/>
      <c r="GF627" s="56"/>
      <c r="GG627" s="56"/>
      <c r="GH627" s="56"/>
      <c r="GI627" s="56"/>
      <c r="GJ627" s="56"/>
      <c r="GK627" s="56"/>
      <c r="GL627" s="56"/>
      <c r="GM627" s="56"/>
      <c r="GN627" s="56"/>
      <c r="GO627" s="56"/>
      <c r="GP627" s="56"/>
      <c r="GQ627" s="56"/>
      <c r="GR627" s="56"/>
      <c r="GS627" s="56"/>
      <c r="GT627" s="56"/>
      <c r="GU627" s="56"/>
      <c r="GV627" s="56"/>
      <c r="GW627" s="56"/>
      <c r="GX627" s="56"/>
      <c r="GY627" s="56"/>
      <c r="GZ627" s="56"/>
      <c r="HA627" s="56"/>
      <c r="HB627" s="56"/>
      <c r="HC627" s="56"/>
      <c r="HD627" s="56"/>
      <c r="HE627" s="56"/>
      <c r="HF627" s="56"/>
      <c r="HG627" s="56"/>
      <c r="HH627" s="56"/>
      <c r="HI627" s="56"/>
      <c r="HJ627" s="56"/>
      <c r="HK627" s="56"/>
      <c r="HL627" s="56"/>
      <c r="HM627" s="56"/>
      <c r="HN627" s="56"/>
      <c r="HO627" s="56"/>
      <c r="HP627" s="56"/>
      <c r="HQ627" s="56"/>
      <c r="HR627" s="56"/>
      <c r="HS627" s="56"/>
      <c r="HT627" s="56"/>
      <c r="HU627" s="56"/>
      <c r="HV627" s="56"/>
      <c r="HW627" s="56"/>
      <c r="HX627" s="56"/>
      <c r="HY627" s="56"/>
      <c r="HZ627" s="56"/>
      <c r="IA627" s="56"/>
      <c r="IB627" s="56"/>
      <c r="IC627" s="56"/>
      <c r="ID627" s="56"/>
      <c r="IE627" s="56"/>
      <c r="IF627" s="56"/>
      <c r="IG627" s="56"/>
      <c r="IH627" s="56"/>
      <c r="II627" s="56"/>
      <c r="IJ627" s="56"/>
      <c r="IK627" s="56"/>
      <c r="IL627" s="56"/>
      <c r="IM627" s="56"/>
      <c r="IN627" s="56"/>
      <c r="IO627" s="56"/>
      <c r="IP627" s="56"/>
      <c r="IQ627" s="56"/>
      <c r="IR627" s="56"/>
      <c r="IS627" s="56"/>
      <c r="IT627" s="56"/>
      <c r="IU627" s="56"/>
      <c r="IV627" s="56"/>
      <c r="IW627" s="56"/>
      <c r="IX627" s="56"/>
      <c r="IY627" s="56"/>
      <c r="IZ627" s="56"/>
      <c r="JA627" s="56"/>
      <c r="JB627" s="56"/>
      <c r="JC627" s="56"/>
      <c r="JD627" s="56"/>
      <c r="JE627" s="56"/>
      <c r="JF627" s="56"/>
      <c r="JG627" s="56"/>
      <c r="JH627" s="56"/>
      <c r="JI627" s="56"/>
      <c r="JJ627" s="56"/>
      <c r="JK627" s="56"/>
      <c r="JL627" s="56"/>
      <c r="JM627" s="56"/>
      <c r="JN627" s="56"/>
      <c r="JO627" s="56"/>
      <c r="JP627" s="56"/>
      <c r="JQ627" s="56"/>
      <c r="JR627" s="56"/>
      <c r="JS627" s="56"/>
      <c r="JT627" s="56"/>
      <c r="JU627" s="56"/>
      <c r="JV627" s="56"/>
      <c r="JW627" s="56"/>
    </row>
    <row r="628" spans="1:283" s="1" customFormat="1" ht="42.75" x14ac:dyDescent="0.25">
      <c r="A628" s="3">
        <v>2014520000674</v>
      </c>
      <c r="B628" s="4" t="s">
        <v>1151</v>
      </c>
      <c r="C628" s="5"/>
      <c r="D628" s="31"/>
      <c r="E628" s="31"/>
      <c r="F628" s="31"/>
      <c r="G628" s="54"/>
      <c r="H628" s="54"/>
      <c r="I628" s="54"/>
      <c r="J628" s="54"/>
      <c r="K628" s="35"/>
      <c r="L628" s="11"/>
      <c r="M628" s="5"/>
      <c r="N628" s="5"/>
      <c r="O628" s="5"/>
      <c r="P628" s="9"/>
      <c r="Q628" s="9"/>
      <c r="R628" s="33"/>
      <c r="S628" s="40" t="s">
        <v>1134</v>
      </c>
      <c r="T628" s="61">
        <v>41866</v>
      </c>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c r="AS628" s="56"/>
      <c r="AT628" s="56"/>
      <c r="AU628" s="56"/>
      <c r="AV628" s="56"/>
      <c r="AW628" s="56"/>
      <c r="AX628" s="56"/>
      <c r="AY628" s="56"/>
      <c r="AZ628" s="56"/>
      <c r="BA628" s="56"/>
      <c r="BB628" s="56"/>
      <c r="BC628" s="56"/>
      <c r="BD628" s="56"/>
      <c r="BE628" s="56"/>
      <c r="BF628" s="56"/>
      <c r="BG628" s="56"/>
      <c r="BH628" s="56"/>
      <c r="BI628" s="56"/>
      <c r="BJ628" s="56"/>
      <c r="BK628" s="56"/>
      <c r="BL628" s="56"/>
      <c r="BM628" s="56"/>
      <c r="BN628" s="56"/>
      <c r="BO628" s="56"/>
      <c r="BP628" s="56"/>
      <c r="BQ628" s="56"/>
      <c r="BR628" s="56"/>
      <c r="BS628" s="56"/>
      <c r="BT628" s="56"/>
      <c r="BU628" s="56"/>
      <c r="BV628" s="56"/>
      <c r="BW628" s="56"/>
      <c r="BX628" s="56"/>
      <c r="BY628" s="56"/>
      <c r="BZ628" s="56"/>
      <c r="CA628" s="56"/>
      <c r="CB628" s="56"/>
      <c r="CC628" s="56"/>
      <c r="CD628" s="56"/>
      <c r="CE628" s="56"/>
      <c r="CF628" s="56"/>
      <c r="CG628" s="56"/>
      <c r="CH628" s="56"/>
      <c r="CI628" s="56"/>
      <c r="CJ628" s="56"/>
      <c r="CK628" s="56"/>
      <c r="CL628" s="56"/>
      <c r="CM628" s="56"/>
      <c r="CN628" s="56"/>
      <c r="CO628" s="56"/>
      <c r="CP628" s="56"/>
      <c r="CQ628" s="56"/>
      <c r="CR628" s="56"/>
      <c r="CS628" s="56"/>
      <c r="CT628" s="56"/>
      <c r="CU628" s="56"/>
      <c r="CV628" s="56"/>
      <c r="CW628" s="56"/>
      <c r="CX628" s="56"/>
      <c r="CY628" s="56"/>
      <c r="CZ628" s="56"/>
      <c r="DA628" s="56"/>
      <c r="DB628" s="56"/>
      <c r="DC628" s="56"/>
      <c r="DD628" s="56"/>
      <c r="DE628" s="56"/>
      <c r="DF628" s="56"/>
      <c r="DG628" s="56"/>
      <c r="DH628" s="56"/>
      <c r="DI628" s="56"/>
      <c r="DJ628" s="56"/>
      <c r="DK628" s="56"/>
      <c r="DL628" s="56"/>
      <c r="DM628" s="56"/>
      <c r="DN628" s="56"/>
      <c r="DO628" s="56"/>
      <c r="DP628" s="56"/>
      <c r="DQ628" s="56"/>
      <c r="DR628" s="56"/>
      <c r="DS628" s="56"/>
      <c r="DT628" s="56"/>
      <c r="DU628" s="56"/>
      <c r="DV628" s="56"/>
      <c r="DW628" s="56"/>
      <c r="DX628" s="56"/>
      <c r="DY628" s="56"/>
      <c r="DZ628" s="56"/>
      <c r="EA628" s="56"/>
      <c r="EB628" s="56"/>
      <c r="EC628" s="56"/>
      <c r="ED628" s="56"/>
      <c r="EE628" s="56"/>
      <c r="EF628" s="56"/>
      <c r="EG628" s="56"/>
      <c r="EH628" s="56"/>
      <c r="EI628" s="56"/>
      <c r="EJ628" s="56"/>
      <c r="EK628" s="56"/>
      <c r="EL628" s="56"/>
      <c r="EM628" s="56"/>
      <c r="EN628" s="56"/>
      <c r="EO628" s="56"/>
      <c r="EP628" s="56"/>
      <c r="EQ628" s="56"/>
      <c r="ER628" s="56"/>
      <c r="ES628" s="56"/>
      <c r="ET628" s="56"/>
      <c r="EU628" s="56"/>
      <c r="EV628" s="56"/>
      <c r="EW628" s="56"/>
      <c r="EX628" s="56"/>
      <c r="EY628" s="56"/>
      <c r="EZ628" s="56"/>
      <c r="FA628" s="56"/>
      <c r="FB628" s="56"/>
      <c r="FC628" s="56"/>
      <c r="FD628" s="56"/>
      <c r="FE628" s="56"/>
      <c r="FF628" s="56"/>
      <c r="FG628" s="56"/>
      <c r="FH628" s="56"/>
      <c r="FI628" s="56"/>
      <c r="FJ628" s="56"/>
      <c r="FK628" s="56"/>
      <c r="FL628" s="56"/>
      <c r="FM628" s="56"/>
      <c r="FN628" s="56"/>
      <c r="FO628" s="56"/>
      <c r="FP628" s="56"/>
      <c r="FQ628" s="56"/>
      <c r="FR628" s="56"/>
      <c r="FS628" s="56"/>
      <c r="FT628" s="56"/>
      <c r="FU628" s="56"/>
      <c r="FV628" s="56"/>
      <c r="FW628" s="56"/>
      <c r="FX628" s="56"/>
      <c r="FY628" s="56"/>
      <c r="FZ628" s="56"/>
      <c r="GA628" s="56"/>
      <c r="GB628" s="56"/>
      <c r="GC628" s="56"/>
      <c r="GD628" s="56"/>
      <c r="GE628" s="56"/>
      <c r="GF628" s="56"/>
      <c r="GG628" s="56"/>
      <c r="GH628" s="56"/>
      <c r="GI628" s="56"/>
      <c r="GJ628" s="56"/>
      <c r="GK628" s="56"/>
      <c r="GL628" s="56"/>
      <c r="GM628" s="56"/>
      <c r="GN628" s="56"/>
      <c r="GO628" s="56"/>
      <c r="GP628" s="56"/>
      <c r="GQ628" s="56"/>
      <c r="GR628" s="56"/>
      <c r="GS628" s="56"/>
      <c r="GT628" s="56"/>
      <c r="GU628" s="56"/>
      <c r="GV628" s="56"/>
      <c r="GW628" s="56"/>
      <c r="GX628" s="56"/>
      <c r="GY628" s="56"/>
      <c r="GZ628" s="56"/>
      <c r="HA628" s="56"/>
      <c r="HB628" s="56"/>
      <c r="HC628" s="56"/>
      <c r="HD628" s="56"/>
      <c r="HE628" s="56"/>
      <c r="HF628" s="56"/>
      <c r="HG628" s="56"/>
      <c r="HH628" s="56"/>
      <c r="HI628" s="56"/>
      <c r="HJ628" s="56"/>
      <c r="HK628" s="56"/>
      <c r="HL628" s="56"/>
      <c r="HM628" s="56"/>
      <c r="HN628" s="56"/>
      <c r="HO628" s="56"/>
      <c r="HP628" s="56"/>
      <c r="HQ628" s="56"/>
      <c r="HR628" s="56"/>
      <c r="HS628" s="56"/>
      <c r="HT628" s="56"/>
      <c r="HU628" s="56"/>
      <c r="HV628" s="56"/>
      <c r="HW628" s="56"/>
      <c r="HX628" s="56"/>
      <c r="HY628" s="56"/>
      <c r="HZ628" s="56"/>
      <c r="IA628" s="56"/>
      <c r="IB628" s="56"/>
      <c r="IC628" s="56"/>
      <c r="ID628" s="56"/>
      <c r="IE628" s="56"/>
      <c r="IF628" s="56"/>
      <c r="IG628" s="56"/>
      <c r="IH628" s="56"/>
      <c r="II628" s="56"/>
      <c r="IJ628" s="56"/>
      <c r="IK628" s="56"/>
      <c r="IL628" s="56"/>
      <c r="IM628" s="56"/>
      <c r="IN628" s="56"/>
      <c r="IO628" s="56"/>
      <c r="IP628" s="56"/>
      <c r="IQ628" s="56"/>
      <c r="IR628" s="56"/>
      <c r="IS628" s="56"/>
      <c r="IT628" s="56"/>
      <c r="IU628" s="56"/>
      <c r="IV628" s="56"/>
      <c r="IW628" s="56"/>
      <c r="IX628" s="56"/>
      <c r="IY628" s="56"/>
      <c r="IZ628" s="56"/>
      <c r="JA628" s="56"/>
      <c r="JB628" s="56"/>
      <c r="JC628" s="56"/>
      <c r="JD628" s="56"/>
      <c r="JE628" s="56"/>
      <c r="JF628" s="56"/>
      <c r="JG628" s="56"/>
      <c r="JH628" s="56"/>
      <c r="JI628" s="56"/>
      <c r="JJ628" s="56"/>
      <c r="JK628" s="56"/>
      <c r="JL628" s="56"/>
      <c r="JM628" s="56"/>
      <c r="JN628" s="56"/>
      <c r="JO628" s="56"/>
      <c r="JP628" s="56"/>
      <c r="JQ628" s="56"/>
      <c r="JR628" s="56"/>
      <c r="JS628" s="56"/>
      <c r="JT628" s="56"/>
      <c r="JU628" s="56"/>
      <c r="JV628" s="56"/>
      <c r="JW628" s="56"/>
    </row>
    <row r="629" spans="1:283" s="1" customFormat="1" ht="42.75" x14ac:dyDescent="0.25">
      <c r="A629" s="3">
        <v>2014520000675</v>
      </c>
      <c r="B629" s="4" t="s">
        <v>1018</v>
      </c>
      <c r="C629" s="5" t="s">
        <v>13</v>
      </c>
      <c r="D629" s="31"/>
      <c r="E629" s="31"/>
      <c r="F629" s="31"/>
      <c r="G629" s="54"/>
      <c r="H629" s="54"/>
      <c r="I629" s="54"/>
      <c r="J629" s="54"/>
      <c r="K629" s="35"/>
      <c r="L629" s="11"/>
      <c r="M629" s="5"/>
      <c r="N629" s="5"/>
      <c r="O629" s="5"/>
      <c r="P629" s="9"/>
      <c r="Q629" s="9"/>
      <c r="R629" s="33"/>
      <c r="S629" s="40" t="s">
        <v>1134</v>
      </c>
      <c r="T629" s="61">
        <v>41891</v>
      </c>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c r="AY629" s="56"/>
      <c r="AZ629" s="56"/>
      <c r="BA629" s="56"/>
      <c r="BB629" s="56"/>
      <c r="BC629" s="56"/>
      <c r="BD629" s="56"/>
      <c r="BE629" s="56"/>
      <c r="BF629" s="56"/>
      <c r="BG629" s="56"/>
      <c r="BH629" s="56"/>
      <c r="BI629" s="56"/>
      <c r="BJ629" s="56"/>
      <c r="BK629" s="56"/>
      <c r="BL629" s="56"/>
      <c r="BM629" s="56"/>
      <c r="BN629" s="56"/>
      <c r="BO629" s="56"/>
      <c r="BP629" s="56"/>
      <c r="BQ629" s="56"/>
      <c r="BR629" s="56"/>
      <c r="BS629" s="56"/>
      <c r="BT629" s="56"/>
      <c r="BU629" s="56"/>
      <c r="BV629" s="56"/>
      <c r="BW629" s="56"/>
      <c r="BX629" s="56"/>
      <c r="BY629" s="56"/>
      <c r="BZ629" s="56"/>
      <c r="CA629" s="56"/>
      <c r="CB629" s="56"/>
      <c r="CC629" s="56"/>
      <c r="CD629" s="56"/>
      <c r="CE629" s="56"/>
      <c r="CF629" s="56"/>
      <c r="CG629" s="56"/>
      <c r="CH629" s="56"/>
      <c r="CI629" s="56"/>
      <c r="CJ629" s="56"/>
      <c r="CK629" s="56"/>
      <c r="CL629" s="56"/>
      <c r="CM629" s="56"/>
      <c r="CN629" s="56"/>
      <c r="CO629" s="56"/>
      <c r="CP629" s="56"/>
      <c r="CQ629" s="56"/>
      <c r="CR629" s="56"/>
      <c r="CS629" s="56"/>
      <c r="CT629" s="56"/>
      <c r="CU629" s="56"/>
      <c r="CV629" s="56"/>
      <c r="CW629" s="56"/>
      <c r="CX629" s="56"/>
      <c r="CY629" s="56"/>
      <c r="CZ629" s="56"/>
      <c r="DA629" s="56"/>
      <c r="DB629" s="56"/>
      <c r="DC629" s="56"/>
      <c r="DD629" s="56"/>
      <c r="DE629" s="56"/>
      <c r="DF629" s="56"/>
      <c r="DG629" s="56"/>
      <c r="DH629" s="56"/>
      <c r="DI629" s="56"/>
      <c r="DJ629" s="56"/>
      <c r="DK629" s="56"/>
      <c r="DL629" s="56"/>
      <c r="DM629" s="56"/>
      <c r="DN629" s="56"/>
      <c r="DO629" s="56"/>
      <c r="DP629" s="56"/>
      <c r="DQ629" s="56"/>
      <c r="DR629" s="56"/>
      <c r="DS629" s="56"/>
      <c r="DT629" s="56"/>
      <c r="DU629" s="56"/>
      <c r="DV629" s="56"/>
      <c r="DW629" s="56"/>
      <c r="DX629" s="56"/>
      <c r="DY629" s="56"/>
      <c r="DZ629" s="56"/>
      <c r="EA629" s="56"/>
      <c r="EB629" s="56"/>
      <c r="EC629" s="56"/>
      <c r="ED629" s="56"/>
      <c r="EE629" s="56"/>
      <c r="EF629" s="56"/>
      <c r="EG629" s="56"/>
      <c r="EH629" s="56"/>
      <c r="EI629" s="56"/>
      <c r="EJ629" s="56"/>
      <c r="EK629" s="56"/>
      <c r="EL629" s="56"/>
      <c r="EM629" s="56"/>
      <c r="EN629" s="56"/>
      <c r="EO629" s="56"/>
      <c r="EP629" s="56"/>
      <c r="EQ629" s="56"/>
      <c r="ER629" s="56"/>
      <c r="ES629" s="56"/>
      <c r="ET629" s="56"/>
      <c r="EU629" s="56"/>
      <c r="EV629" s="56"/>
      <c r="EW629" s="56"/>
      <c r="EX629" s="56"/>
      <c r="EY629" s="56"/>
      <c r="EZ629" s="56"/>
      <c r="FA629" s="56"/>
      <c r="FB629" s="56"/>
      <c r="FC629" s="56"/>
      <c r="FD629" s="56"/>
      <c r="FE629" s="56"/>
      <c r="FF629" s="56"/>
      <c r="FG629" s="56"/>
      <c r="FH629" s="56"/>
      <c r="FI629" s="56"/>
      <c r="FJ629" s="56"/>
      <c r="FK629" s="56"/>
      <c r="FL629" s="56"/>
      <c r="FM629" s="56"/>
      <c r="FN629" s="56"/>
      <c r="FO629" s="56"/>
      <c r="FP629" s="56"/>
      <c r="FQ629" s="56"/>
      <c r="FR629" s="56"/>
      <c r="FS629" s="56"/>
      <c r="FT629" s="56"/>
      <c r="FU629" s="56"/>
      <c r="FV629" s="56"/>
      <c r="FW629" s="56"/>
      <c r="FX629" s="56"/>
      <c r="FY629" s="56"/>
      <c r="FZ629" s="56"/>
      <c r="GA629" s="56"/>
      <c r="GB629" s="56"/>
      <c r="GC629" s="56"/>
      <c r="GD629" s="56"/>
      <c r="GE629" s="56"/>
      <c r="GF629" s="56"/>
      <c r="GG629" s="56"/>
      <c r="GH629" s="56"/>
      <c r="GI629" s="56"/>
      <c r="GJ629" s="56"/>
      <c r="GK629" s="56"/>
      <c r="GL629" s="56"/>
      <c r="GM629" s="56"/>
      <c r="GN629" s="56"/>
      <c r="GO629" s="56"/>
      <c r="GP629" s="56"/>
      <c r="GQ629" s="56"/>
      <c r="GR629" s="56"/>
      <c r="GS629" s="56"/>
      <c r="GT629" s="56"/>
      <c r="GU629" s="56"/>
      <c r="GV629" s="56"/>
      <c r="GW629" s="56"/>
      <c r="GX629" s="56"/>
      <c r="GY629" s="56"/>
      <c r="GZ629" s="56"/>
      <c r="HA629" s="56"/>
      <c r="HB629" s="56"/>
      <c r="HC629" s="56"/>
      <c r="HD629" s="56"/>
      <c r="HE629" s="56"/>
      <c r="HF629" s="56"/>
      <c r="HG629" s="56"/>
      <c r="HH629" s="56"/>
      <c r="HI629" s="56"/>
      <c r="HJ629" s="56"/>
      <c r="HK629" s="56"/>
      <c r="HL629" s="56"/>
      <c r="HM629" s="56"/>
      <c r="HN629" s="56"/>
      <c r="HO629" s="56"/>
      <c r="HP629" s="56"/>
      <c r="HQ629" s="56"/>
      <c r="HR629" s="56"/>
      <c r="HS629" s="56"/>
      <c r="HT629" s="56"/>
      <c r="HU629" s="56"/>
      <c r="HV629" s="56"/>
      <c r="HW629" s="56"/>
      <c r="HX629" s="56"/>
      <c r="HY629" s="56"/>
      <c r="HZ629" s="56"/>
      <c r="IA629" s="56"/>
      <c r="IB629" s="56"/>
      <c r="IC629" s="56"/>
      <c r="ID629" s="56"/>
      <c r="IE629" s="56"/>
      <c r="IF629" s="56"/>
      <c r="IG629" s="56"/>
      <c r="IH629" s="56"/>
      <c r="II629" s="56"/>
      <c r="IJ629" s="56"/>
      <c r="IK629" s="56"/>
      <c r="IL629" s="56"/>
      <c r="IM629" s="56"/>
      <c r="IN629" s="56"/>
      <c r="IO629" s="56"/>
      <c r="IP629" s="56"/>
      <c r="IQ629" s="56"/>
      <c r="IR629" s="56"/>
      <c r="IS629" s="56"/>
      <c r="IT629" s="56"/>
      <c r="IU629" s="56"/>
      <c r="IV629" s="56"/>
      <c r="IW629" s="56"/>
      <c r="IX629" s="56"/>
      <c r="IY629" s="56"/>
      <c r="IZ629" s="56"/>
      <c r="JA629" s="56"/>
      <c r="JB629" s="56"/>
      <c r="JC629" s="56"/>
      <c r="JD629" s="56"/>
      <c r="JE629" s="56"/>
      <c r="JF629" s="56"/>
      <c r="JG629" s="56"/>
      <c r="JH629" s="56"/>
      <c r="JI629" s="56"/>
      <c r="JJ629" s="56"/>
      <c r="JK629" s="56"/>
      <c r="JL629" s="56"/>
      <c r="JM629" s="56"/>
      <c r="JN629" s="56"/>
      <c r="JO629" s="56"/>
      <c r="JP629" s="56"/>
      <c r="JQ629" s="56"/>
      <c r="JR629" s="56"/>
      <c r="JS629" s="56"/>
      <c r="JT629" s="56"/>
      <c r="JU629" s="56"/>
      <c r="JV629" s="56"/>
      <c r="JW629" s="56"/>
    </row>
    <row r="630" spans="1:283" s="1" customFormat="1" ht="28.5" x14ac:dyDescent="0.25">
      <c r="A630" s="3">
        <v>2014520000676</v>
      </c>
      <c r="B630" s="4" t="s">
        <v>1152</v>
      </c>
      <c r="C630" s="5"/>
      <c r="D630" s="31"/>
      <c r="E630" s="31"/>
      <c r="F630" s="31"/>
      <c r="G630" s="54"/>
      <c r="H630" s="54"/>
      <c r="I630" s="54"/>
      <c r="J630" s="54"/>
      <c r="K630" s="35"/>
      <c r="L630" s="11"/>
      <c r="M630" s="5"/>
      <c r="N630" s="5"/>
      <c r="O630" s="5"/>
      <c r="P630" s="9"/>
      <c r="Q630" s="9"/>
      <c r="R630" s="33"/>
      <c r="S630" s="40" t="s">
        <v>1134</v>
      </c>
      <c r="T630" s="61">
        <v>41866</v>
      </c>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c r="AS630" s="56"/>
      <c r="AT630" s="56"/>
      <c r="AU630" s="56"/>
      <c r="AV630" s="56"/>
      <c r="AW630" s="56"/>
      <c r="AX630" s="56"/>
      <c r="AY630" s="56"/>
      <c r="AZ630" s="56"/>
      <c r="BA630" s="56"/>
      <c r="BB630" s="56"/>
      <c r="BC630" s="56"/>
      <c r="BD630" s="56"/>
      <c r="BE630" s="56"/>
      <c r="BF630" s="56"/>
      <c r="BG630" s="56"/>
      <c r="BH630" s="56"/>
      <c r="BI630" s="56"/>
      <c r="BJ630" s="56"/>
      <c r="BK630" s="56"/>
      <c r="BL630" s="56"/>
      <c r="BM630" s="56"/>
      <c r="BN630" s="56"/>
      <c r="BO630" s="56"/>
      <c r="BP630" s="56"/>
      <c r="BQ630" s="56"/>
      <c r="BR630" s="56"/>
      <c r="BS630" s="56"/>
      <c r="BT630" s="56"/>
      <c r="BU630" s="56"/>
      <c r="BV630" s="56"/>
      <c r="BW630" s="56"/>
      <c r="BX630" s="56"/>
      <c r="BY630" s="56"/>
      <c r="BZ630" s="56"/>
      <c r="CA630" s="56"/>
      <c r="CB630" s="56"/>
      <c r="CC630" s="56"/>
      <c r="CD630" s="56"/>
      <c r="CE630" s="56"/>
      <c r="CF630" s="56"/>
      <c r="CG630" s="56"/>
      <c r="CH630" s="56"/>
      <c r="CI630" s="56"/>
      <c r="CJ630" s="56"/>
      <c r="CK630" s="56"/>
      <c r="CL630" s="56"/>
      <c r="CM630" s="56"/>
      <c r="CN630" s="56"/>
      <c r="CO630" s="56"/>
      <c r="CP630" s="56"/>
      <c r="CQ630" s="56"/>
      <c r="CR630" s="56"/>
      <c r="CS630" s="56"/>
      <c r="CT630" s="56"/>
      <c r="CU630" s="56"/>
      <c r="CV630" s="56"/>
      <c r="CW630" s="56"/>
      <c r="CX630" s="56"/>
      <c r="CY630" s="56"/>
      <c r="CZ630" s="56"/>
      <c r="DA630" s="56"/>
      <c r="DB630" s="56"/>
      <c r="DC630" s="56"/>
      <c r="DD630" s="56"/>
      <c r="DE630" s="56"/>
      <c r="DF630" s="56"/>
      <c r="DG630" s="56"/>
      <c r="DH630" s="56"/>
      <c r="DI630" s="56"/>
      <c r="DJ630" s="56"/>
      <c r="DK630" s="56"/>
      <c r="DL630" s="56"/>
      <c r="DM630" s="56"/>
      <c r="DN630" s="56"/>
      <c r="DO630" s="56"/>
      <c r="DP630" s="56"/>
      <c r="DQ630" s="56"/>
      <c r="DR630" s="56"/>
      <c r="DS630" s="56"/>
      <c r="DT630" s="56"/>
      <c r="DU630" s="56"/>
      <c r="DV630" s="56"/>
      <c r="DW630" s="56"/>
      <c r="DX630" s="56"/>
      <c r="DY630" s="56"/>
      <c r="DZ630" s="56"/>
      <c r="EA630" s="56"/>
      <c r="EB630" s="56"/>
      <c r="EC630" s="56"/>
      <c r="ED630" s="56"/>
      <c r="EE630" s="56"/>
      <c r="EF630" s="56"/>
      <c r="EG630" s="56"/>
      <c r="EH630" s="56"/>
      <c r="EI630" s="56"/>
      <c r="EJ630" s="56"/>
      <c r="EK630" s="56"/>
      <c r="EL630" s="56"/>
      <c r="EM630" s="56"/>
      <c r="EN630" s="56"/>
      <c r="EO630" s="56"/>
      <c r="EP630" s="56"/>
      <c r="EQ630" s="56"/>
      <c r="ER630" s="56"/>
      <c r="ES630" s="56"/>
      <c r="ET630" s="56"/>
      <c r="EU630" s="56"/>
      <c r="EV630" s="56"/>
      <c r="EW630" s="56"/>
      <c r="EX630" s="56"/>
      <c r="EY630" s="56"/>
      <c r="EZ630" s="56"/>
      <c r="FA630" s="56"/>
      <c r="FB630" s="56"/>
      <c r="FC630" s="56"/>
      <c r="FD630" s="56"/>
      <c r="FE630" s="56"/>
      <c r="FF630" s="56"/>
      <c r="FG630" s="56"/>
      <c r="FH630" s="56"/>
      <c r="FI630" s="56"/>
      <c r="FJ630" s="56"/>
      <c r="FK630" s="56"/>
      <c r="FL630" s="56"/>
      <c r="FM630" s="56"/>
      <c r="FN630" s="56"/>
      <c r="FO630" s="56"/>
      <c r="FP630" s="56"/>
      <c r="FQ630" s="56"/>
      <c r="FR630" s="56"/>
      <c r="FS630" s="56"/>
      <c r="FT630" s="56"/>
      <c r="FU630" s="56"/>
      <c r="FV630" s="56"/>
      <c r="FW630" s="56"/>
      <c r="FX630" s="56"/>
      <c r="FY630" s="56"/>
      <c r="FZ630" s="56"/>
      <c r="GA630" s="56"/>
      <c r="GB630" s="56"/>
      <c r="GC630" s="56"/>
      <c r="GD630" s="56"/>
      <c r="GE630" s="56"/>
      <c r="GF630" s="56"/>
      <c r="GG630" s="56"/>
      <c r="GH630" s="56"/>
      <c r="GI630" s="56"/>
      <c r="GJ630" s="56"/>
      <c r="GK630" s="56"/>
      <c r="GL630" s="56"/>
      <c r="GM630" s="56"/>
      <c r="GN630" s="56"/>
      <c r="GO630" s="56"/>
      <c r="GP630" s="56"/>
      <c r="GQ630" s="56"/>
      <c r="GR630" s="56"/>
      <c r="GS630" s="56"/>
      <c r="GT630" s="56"/>
      <c r="GU630" s="56"/>
      <c r="GV630" s="56"/>
      <c r="GW630" s="56"/>
      <c r="GX630" s="56"/>
      <c r="GY630" s="56"/>
      <c r="GZ630" s="56"/>
      <c r="HA630" s="56"/>
      <c r="HB630" s="56"/>
      <c r="HC630" s="56"/>
      <c r="HD630" s="56"/>
      <c r="HE630" s="56"/>
      <c r="HF630" s="56"/>
      <c r="HG630" s="56"/>
      <c r="HH630" s="56"/>
      <c r="HI630" s="56"/>
      <c r="HJ630" s="56"/>
      <c r="HK630" s="56"/>
      <c r="HL630" s="56"/>
      <c r="HM630" s="56"/>
      <c r="HN630" s="56"/>
      <c r="HO630" s="56"/>
      <c r="HP630" s="56"/>
      <c r="HQ630" s="56"/>
      <c r="HR630" s="56"/>
      <c r="HS630" s="56"/>
      <c r="HT630" s="56"/>
      <c r="HU630" s="56"/>
      <c r="HV630" s="56"/>
      <c r="HW630" s="56"/>
      <c r="HX630" s="56"/>
      <c r="HY630" s="56"/>
      <c r="HZ630" s="56"/>
      <c r="IA630" s="56"/>
      <c r="IB630" s="56"/>
      <c r="IC630" s="56"/>
      <c r="ID630" s="56"/>
      <c r="IE630" s="56"/>
      <c r="IF630" s="56"/>
      <c r="IG630" s="56"/>
      <c r="IH630" s="56"/>
      <c r="II630" s="56"/>
      <c r="IJ630" s="56"/>
      <c r="IK630" s="56"/>
      <c r="IL630" s="56"/>
      <c r="IM630" s="56"/>
      <c r="IN630" s="56"/>
      <c r="IO630" s="56"/>
      <c r="IP630" s="56"/>
      <c r="IQ630" s="56"/>
      <c r="IR630" s="56"/>
      <c r="IS630" s="56"/>
      <c r="IT630" s="56"/>
      <c r="IU630" s="56"/>
      <c r="IV630" s="56"/>
      <c r="IW630" s="56"/>
      <c r="IX630" s="56"/>
      <c r="IY630" s="56"/>
      <c r="IZ630" s="56"/>
      <c r="JA630" s="56"/>
      <c r="JB630" s="56"/>
      <c r="JC630" s="56"/>
      <c r="JD630" s="56"/>
      <c r="JE630" s="56"/>
      <c r="JF630" s="56"/>
      <c r="JG630" s="56"/>
      <c r="JH630" s="56"/>
      <c r="JI630" s="56"/>
      <c r="JJ630" s="56"/>
      <c r="JK630" s="56"/>
      <c r="JL630" s="56"/>
      <c r="JM630" s="56"/>
      <c r="JN630" s="56"/>
      <c r="JO630" s="56"/>
      <c r="JP630" s="56"/>
      <c r="JQ630" s="56"/>
      <c r="JR630" s="56"/>
      <c r="JS630" s="56"/>
      <c r="JT630" s="56"/>
      <c r="JU630" s="56"/>
      <c r="JV630" s="56"/>
      <c r="JW630" s="56"/>
    </row>
    <row r="631" spans="1:283" s="1" customFormat="1" ht="57" x14ac:dyDescent="0.25">
      <c r="A631" s="3">
        <v>2014520000677</v>
      </c>
      <c r="B631" s="4" t="s">
        <v>1153</v>
      </c>
      <c r="C631" s="5"/>
      <c r="D631" s="31"/>
      <c r="E631" s="31"/>
      <c r="F631" s="31"/>
      <c r="G631" s="54"/>
      <c r="H631" s="54"/>
      <c r="I631" s="54"/>
      <c r="J631" s="54"/>
      <c r="K631" s="35"/>
      <c r="L631" s="11"/>
      <c r="M631" s="5"/>
      <c r="N631" s="5"/>
      <c r="O631" s="5"/>
      <c r="P631" s="9"/>
      <c r="Q631" s="9"/>
      <c r="R631" s="33"/>
      <c r="S631" s="40" t="s">
        <v>1134</v>
      </c>
      <c r="T631" s="61">
        <v>41866</v>
      </c>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c r="AS631" s="56"/>
      <c r="AT631" s="56"/>
      <c r="AU631" s="56"/>
      <c r="AV631" s="56"/>
      <c r="AW631" s="56"/>
      <c r="AX631" s="56"/>
      <c r="AY631" s="56"/>
      <c r="AZ631" s="56"/>
      <c r="BA631" s="56"/>
      <c r="BB631" s="56"/>
      <c r="BC631" s="56"/>
      <c r="BD631" s="56"/>
      <c r="BE631" s="56"/>
      <c r="BF631" s="56"/>
      <c r="BG631" s="56"/>
      <c r="BH631" s="56"/>
      <c r="BI631" s="56"/>
      <c r="BJ631" s="56"/>
      <c r="BK631" s="56"/>
      <c r="BL631" s="56"/>
      <c r="BM631" s="56"/>
      <c r="BN631" s="56"/>
      <c r="BO631" s="56"/>
      <c r="BP631" s="56"/>
      <c r="BQ631" s="56"/>
      <c r="BR631" s="56"/>
      <c r="BS631" s="56"/>
      <c r="BT631" s="56"/>
      <c r="BU631" s="56"/>
      <c r="BV631" s="56"/>
      <c r="BW631" s="56"/>
      <c r="BX631" s="56"/>
      <c r="BY631" s="56"/>
      <c r="BZ631" s="56"/>
      <c r="CA631" s="56"/>
      <c r="CB631" s="56"/>
      <c r="CC631" s="56"/>
      <c r="CD631" s="56"/>
      <c r="CE631" s="56"/>
      <c r="CF631" s="56"/>
      <c r="CG631" s="56"/>
      <c r="CH631" s="56"/>
      <c r="CI631" s="56"/>
      <c r="CJ631" s="56"/>
      <c r="CK631" s="56"/>
      <c r="CL631" s="56"/>
      <c r="CM631" s="56"/>
      <c r="CN631" s="56"/>
      <c r="CO631" s="56"/>
      <c r="CP631" s="56"/>
      <c r="CQ631" s="56"/>
      <c r="CR631" s="56"/>
      <c r="CS631" s="56"/>
      <c r="CT631" s="56"/>
      <c r="CU631" s="56"/>
      <c r="CV631" s="56"/>
      <c r="CW631" s="56"/>
      <c r="CX631" s="56"/>
      <c r="CY631" s="56"/>
      <c r="CZ631" s="56"/>
      <c r="DA631" s="56"/>
      <c r="DB631" s="56"/>
      <c r="DC631" s="56"/>
      <c r="DD631" s="56"/>
      <c r="DE631" s="56"/>
      <c r="DF631" s="56"/>
      <c r="DG631" s="56"/>
      <c r="DH631" s="56"/>
      <c r="DI631" s="56"/>
      <c r="DJ631" s="56"/>
      <c r="DK631" s="56"/>
      <c r="DL631" s="56"/>
      <c r="DM631" s="56"/>
      <c r="DN631" s="56"/>
      <c r="DO631" s="56"/>
      <c r="DP631" s="56"/>
      <c r="DQ631" s="56"/>
      <c r="DR631" s="56"/>
      <c r="DS631" s="56"/>
      <c r="DT631" s="56"/>
      <c r="DU631" s="56"/>
      <c r="DV631" s="56"/>
      <c r="DW631" s="56"/>
      <c r="DX631" s="56"/>
      <c r="DY631" s="56"/>
      <c r="DZ631" s="56"/>
      <c r="EA631" s="56"/>
      <c r="EB631" s="56"/>
      <c r="EC631" s="56"/>
      <c r="ED631" s="56"/>
      <c r="EE631" s="56"/>
      <c r="EF631" s="56"/>
      <c r="EG631" s="56"/>
      <c r="EH631" s="56"/>
      <c r="EI631" s="56"/>
      <c r="EJ631" s="56"/>
      <c r="EK631" s="56"/>
      <c r="EL631" s="56"/>
      <c r="EM631" s="56"/>
      <c r="EN631" s="56"/>
      <c r="EO631" s="56"/>
      <c r="EP631" s="56"/>
      <c r="EQ631" s="56"/>
      <c r="ER631" s="56"/>
      <c r="ES631" s="56"/>
      <c r="ET631" s="56"/>
      <c r="EU631" s="56"/>
      <c r="EV631" s="56"/>
      <c r="EW631" s="56"/>
      <c r="EX631" s="56"/>
      <c r="EY631" s="56"/>
      <c r="EZ631" s="56"/>
      <c r="FA631" s="56"/>
      <c r="FB631" s="56"/>
      <c r="FC631" s="56"/>
      <c r="FD631" s="56"/>
      <c r="FE631" s="56"/>
      <c r="FF631" s="56"/>
      <c r="FG631" s="56"/>
      <c r="FH631" s="56"/>
      <c r="FI631" s="56"/>
      <c r="FJ631" s="56"/>
      <c r="FK631" s="56"/>
      <c r="FL631" s="56"/>
      <c r="FM631" s="56"/>
      <c r="FN631" s="56"/>
      <c r="FO631" s="56"/>
      <c r="FP631" s="56"/>
      <c r="FQ631" s="56"/>
      <c r="FR631" s="56"/>
      <c r="FS631" s="56"/>
      <c r="FT631" s="56"/>
      <c r="FU631" s="56"/>
      <c r="FV631" s="56"/>
      <c r="FW631" s="56"/>
      <c r="FX631" s="56"/>
      <c r="FY631" s="56"/>
      <c r="FZ631" s="56"/>
      <c r="GA631" s="56"/>
      <c r="GB631" s="56"/>
      <c r="GC631" s="56"/>
      <c r="GD631" s="56"/>
      <c r="GE631" s="56"/>
      <c r="GF631" s="56"/>
      <c r="GG631" s="56"/>
      <c r="GH631" s="56"/>
      <c r="GI631" s="56"/>
      <c r="GJ631" s="56"/>
      <c r="GK631" s="56"/>
      <c r="GL631" s="56"/>
      <c r="GM631" s="56"/>
      <c r="GN631" s="56"/>
      <c r="GO631" s="56"/>
      <c r="GP631" s="56"/>
      <c r="GQ631" s="56"/>
      <c r="GR631" s="56"/>
      <c r="GS631" s="56"/>
      <c r="GT631" s="56"/>
      <c r="GU631" s="56"/>
      <c r="GV631" s="56"/>
      <c r="GW631" s="56"/>
      <c r="GX631" s="56"/>
      <c r="GY631" s="56"/>
      <c r="GZ631" s="56"/>
      <c r="HA631" s="56"/>
      <c r="HB631" s="56"/>
      <c r="HC631" s="56"/>
      <c r="HD631" s="56"/>
      <c r="HE631" s="56"/>
      <c r="HF631" s="56"/>
      <c r="HG631" s="56"/>
      <c r="HH631" s="56"/>
      <c r="HI631" s="56"/>
      <c r="HJ631" s="56"/>
      <c r="HK631" s="56"/>
      <c r="HL631" s="56"/>
      <c r="HM631" s="56"/>
      <c r="HN631" s="56"/>
      <c r="HO631" s="56"/>
      <c r="HP631" s="56"/>
      <c r="HQ631" s="56"/>
      <c r="HR631" s="56"/>
      <c r="HS631" s="56"/>
      <c r="HT631" s="56"/>
      <c r="HU631" s="56"/>
      <c r="HV631" s="56"/>
      <c r="HW631" s="56"/>
      <c r="HX631" s="56"/>
      <c r="HY631" s="56"/>
      <c r="HZ631" s="56"/>
      <c r="IA631" s="56"/>
      <c r="IB631" s="56"/>
      <c r="IC631" s="56"/>
      <c r="ID631" s="56"/>
      <c r="IE631" s="56"/>
      <c r="IF631" s="56"/>
      <c r="IG631" s="56"/>
      <c r="IH631" s="56"/>
      <c r="II631" s="56"/>
      <c r="IJ631" s="56"/>
      <c r="IK631" s="56"/>
      <c r="IL631" s="56"/>
      <c r="IM631" s="56"/>
      <c r="IN631" s="56"/>
      <c r="IO631" s="56"/>
      <c r="IP631" s="56"/>
      <c r="IQ631" s="56"/>
      <c r="IR631" s="56"/>
      <c r="IS631" s="56"/>
      <c r="IT631" s="56"/>
      <c r="IU631" s="56"/>
      <c r="IV631" s="56"/>
      <c r="IW631" s="56"/>
      <c r="IX631" s="56"/>
      <c r="IY631" s="56"/>
      <c r="IZ631" s="56"/>
      <c r="JA631" s="56"/>
      <c r="JB631" s="56"/>
      <c r="JC631" s="56"/>
      <c r="JD631" s="56"/>
      <c r="JE631" s="56"/>
      <c r="JF631" s="56"/>
      <c r="JG631" s="56"/>
      <c r="JH631" s="56"/>
      <c r="JI631" s="56"/>
      <c r="JJ631" s="56"/>
      <c r="JK631" s="56"/>
      <c r="JL631" s="56"/>
      <c r="JM631" s="56"/>
      <c r="JN631" s="56"/>
      <c r="JO631" s="56"/>
      <c r="JP631" s="56"/>
      <c r="JQ631" s="56"/>
      <c r="JR631" s="56"/>
      <c r="JS631" s="56"/>
      <c r="JT631" s="56"/>
      <c r="JU631" s="56"/>
      <c r="JV631" s="56"/>
      <c r="JW631" s="56"/>
    </row>
    <row r="632" spans="1:283" s="1" customFormat="1" ht="28.5" x14ac:dyDescent="0.25">
      <c r="A632" s="3">
        <v>2014520000678</v>
      </c>
      <c r="B632" s="4" t="s">
        <v>1026</v>
      </c>
      <c r="C632" s="5"/>
      <c r="D632" s="31"/>
      <c r="E632" s="31"/>
      <c r="F632" s="31"/>
      <c r="G632" s="54"/>
      <c r="H632" s="54"/>
      <c r="I632" s="54"/>
      <c r="J632" s="54"/>
      <c r="K632" s="35"/>
      <c r="L632" s="11"/>
      <c r="M632" s="5"/>
      <c r="N632" s="5"/>
      <c r="O632" s="5"/>
      <c r="P632" s="9"/>
      <c r="Q632" s="9"/>
      <c r="R632" s="33"/>
      <c r="S632" s="40" t="s">
        <v>1134</v>
      </c>
      <c r="T632" s="61">
        <v>41891</v>
      </c>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c r="AS632" s="56"/>
      <c r="AT632" s="56"/>
      <c r="AU632" s="56"/>
      <c r="AV632" s="56"/>
      <c r="AW632" s="56"/>
      <c r="AX632" s="56"/>
      <c r="AY632" s="56"/>
      <c r="AZ632" s="56"/>
      <c r="BA632" s="56"/>
      <c r="BB632" s="56"/>
      <c r="BC632" s="56"/>
      <c r="BD632" s="56"/>
      <c r="BE632" s="56"/>
      <c r="BF632" s="56"/>
      <c r="BG632" s="56"/>
      <c r="BH632" s="56"/>
      <c r="BI632" s="56"/>
      <c r="BJ632" s="56"/>
      <c r="BK632" s="56"/>
      <c r="BL632" s="56"/>
      <c r="BM632" s="56"/>
      <c r="BN632" s="56"/>
      <c r="BO632" s="56"/>
      <c r="BP632" s="56"/>
      <c r="BQ632" s="56"/>
      <c r="BR632" s="56"/>
      <c r="BS632" s="56"/>
      <c r="BT632" s="56"/>
      <c r="BU632" s="56"/>
      <c r="BV632" s="56"/>
      <c r="BW632" s="56"/>
      <c r="BX632" s="56"/>
      <c r="BY632" s="56"/>
      <c r="BZ632" s="56"/>
      <c r="CA632" s="56"/>
      <c r="CB632" s="56"/>
      <c r="CC632" s="56"/>
      <c r="CD632" s="56"/>
      <c r="CE632" s="56"/>
      <c r="CF632" s="56"/>
      <c r="CG632" s="56"/>
      <c r="CH632" s="56"/>
      <c r="CI632" s="56"/>
      <c r="CJ632" s="56"/>
      <c r="CK632" s="56"/>
      <c r="CL632" s="56"/>
      <c r="CM632" s="56"/>
      <c r="CN632" s="56"/>
      <c r="CO632" s="56"/>
      <c r="CP632" s="56"/>
      <c r="CQ632" s="56"/>
      <c r="CR632" s="56"/>
      <c r="CS632" s="56"/>
      <c r="CT632" s="56"/>
      <c r="CU632" s="56"/>
      <c r="CV632" s="56"/>
      <c r="CW632" s="56"/>
      <c r="CX632" s="56"/>
      <c r="CY632" s="56"/>
      <c r="CZ632" s="56"/>
      <c r="DA632" s="56"/>
      <c r="DB632" s="56"/>
      <c r="DC632" s="56"/>
      <c r="DD632" s="56"/>
      <c r="DE632" s="56"/>
      <c r="DF632" s="56"/>
      <c r="DG632" s="56"/>
      <c r="DH632" s="56"/>
      <c r="DI632" s="56"/>
      <c r="DJ632" s="56"/>
      <c r="DK632" s="56"/>
      <c r="DL632" s="56"/>
      <c r="DM632" s="56"/>
      <c r="DN632" s="56"/>
      <c r="DO632" s="56"/>
      <c r="DP632" s="56"/>
      <c r="DQ632" s="56"/>
      <c r="DR632" s="56"/>
      <c r="DS632" s="56"/>
      <c r="DT632" s="56"/>
      <c r="DU632" s="56"/>
      <c r="DV632" s="56"/>
      <c r="DW632" s="56"/>
      <c r="DX632" s="56"/>
      <c r="DY632" s="56"/>
      <c r="DZ632" s="56"/>
      <c r="EA632" s="56"/>
      <c r="EB632" s="56"/>
      <c r="EC632" s="56"/>
      <c r="ED632" s="56"/>
      <c r="EE632" s="56"/>
      <c r="EF632" s="56"/>
      <c r="EG632" s="56"/>
      <c r="EH632" s="56"/>
      <c r="EI632" s="56"/>
      <c r="EJ632" s="56"/>
      <c r="EK632" s="56"/>
      <c r="EL632" s="56"/>
      <c r="EM632" s="56"/>
      <c r="EN632" s="56"/>
      <c r="EO632" s="56"/>
      <c r="EP632" s="56"/>
      <c r="EQ632" s="56"/>
      <c r="ER632" s="56"/>
      <c r="ES632" s="56"/>
      <c r="ET632" s="56"/>
      <c r="EU632" s="56"/>
      <c r="EV632" s="56"/>
      <c r="EW632" s="56"/>
      <c r="EX632" s="56"/>
      <c r="EY632" s="56"/>
      <c r="EZ632" s="56"/>
      <c r="FA632" s="56"/>
      <c r="FB632" s="56"/>
      <c r="FC632" s="56"/>
      <c r="FD632" s="56"/>
      <c r="FE632" s="56"/>
      <c r="FF632" s="56"/>
      <c r="FG632" s="56"/>
      <c r="FH632" s="56"/>
      <c r="FI632" s="56"/>
      <c r="FJ632" s="56"/>
      <c r="FK632" s="56"/>
      <c r="FL632" s="56"/>
      <c r="FM632" s="56"/>
      <c r="FN632" s="56"/>
      <c r="FO632" s="56"/>
      <c r="FP632" s="56"/>
      <c r="FQ632" s="56"/>
      <c r="FR632" s="56"/>
      <c r="FS632" s="56"/>
      <c r="FT632" s="56"/>
      <c r="FU632" s="56"/>
      <c r="FV632" s="56"/>
      <c r="FW632" s="56"/>
      <c r="FX632" s="56"/>
      <c r="FY632" s="56"/>
      <c r="FZ632" s="56"/>
      <c r="GA632" s="56"/>
      <c r="GB632" s="56"/>
      <c r="GC632" s="56"/>
      <c r="GD632" s="56"/>
      <c r="GE632" s="56"/>
      <c r="GF632" s="56"/>
      <c r="GG632" s="56"/>
      <c r="GH632" s="56"/>
      <c r="GI632" s="56"/>
      <c r="GJ632" s="56"/>
      <c r="GK632" s="56"/>
      <c r="GL632" s="56"/>
      <c r="GM632" s="56"/>
      <c r="GN632" s="56"/>
      <c r="GO632" s="56"/>
      <c r="GP632" s="56"/>
      <c r="GQ632" s="56"/>
      <c r="GR632" s="56"/>
      <c r="GS632" s="56"/>
      <c r="GT632" s="56"/>
      <c r="GU632" s="56"/>
      <c r="GV632" s="56"/>
      <c r="GW632" s="56"/>
      <c r="GX632" s="56"/>
      <c r="GY632" s="56"/>
      <c r="GZ632" s="56"/>
      <c r="HA632" s="56"/>
      <c r="HB632" s="56"/>
      <c r="HC632" s="56"/>
      <c r="HD632" s="56"/>
      <c r="HE632" s="56"/>
      <c r="HF632" s="56"/>
      <c r="HG632" s="56"/>
      <c r="HH632" s="56"/>
      <c r="HI632" s="56"/>
      <c r="HJ632" s="56"/>
      <c r="HK632" s="56"/>
      <c r="HL632" s="56"/>
      <c r="HM632" s="56"/>
      <c r="HN632" s="56"/>
      <c r="HO632" s="56"/>
      <c r="HP632" s="56"/>
      <c r="HQ632" s="56"/>
      <c r="HR632" s="56"/>
      <c r="HS632" s="56"/>
      <c r="HT632" s="56"/>
      <c r="HU632" s="56"/>
      <c r="HV632" s="56"/>
      <c r="HW632" s="56"/>
      <c r="HX632" s="56"/>
      <c r="HY632" s="56"/>
      <c r="HZ632" s="56"/>
      <c r="IA632" s="56"/>
      <c r="IB632" s="56"/>
      <c r="IC632" s="56"/>
      <c r="ID632" s="56"/>
      <c r="IE632" s="56"/>
      <c r="IF632" s="56"/>
      <c r="IG632" s="56"/>
      <c r="IH632" s="56"/>
      <c r="II632" s="56"/>
      <c r="IJ632" s="56"/>
      <c r="IK632" s="56"/>
      <c r="IL632" s="56"/>
      <c r="IM632" s="56"/>
      <c r="IN632" s="56"/>
      <c r="IO632" s="56"/>
      <c r="IP632" s="56"/>
      <c r="IQ632" s="56"/>
      <c r="IR632" s="56"/>
      <c r="IS632" s="56"/>
      <c r="IT632" s="56"/>
      <c r="IU632" s="56"/>
      <c r="IV632" s="56"/>
      <c r="IW632" s="56"/>
      <c r="IX632" s="56"/>
      <c r="IY632" s="56"/>
      <c r="IZ632" s="56"/>
      <c r="JA632" s="56"/>
      <c r="JB632" s="56"/>
      <c r="JC632" s="56"/>
      <c r="JD632" s="56"/>
      <c r="JE632" s="56"/>
      <c r="JF632" s="56"/>
      <c r="JG632" s="56"/>
      <c r="JH632" s="56"/>
      <c r="JI632" s="56"/>
      <c r="JJ632" s="56"/>
      <c r="JK632" s="56"/>
      <c r="JL632" s="56"/>
      <c r="JM632" s="56"/>
      <c r="JN632" s="56"/>
      <c r="JO632" s="56"/>
      <c r="JP632" s="56"/>
      <c r="JQ632" s="56"/>
      <c r="JR632" s="56"/>
      <c r="JS632" s="56"/>
      <c r="JT632" s="56"/>
      <c r="JU632" s="56"/>
      <c r="JV632" s="56"/>
      <c r="JW632" s="56"/>
    </row>
    <row r="633" spans="1:283" s="1" customFormat="1" ht="71.25" x14ac:dyDescent="0.25">
      <c r="A633" s="3">
        <v>2014520000679</v>
      </c>
      <c r="B633" s="4" t="s">
        <v>1027</v>
      </c>
      <c r="C633" s="5"/>
      <c r="D633" s="31"/>
      <c r="E633" s="31"/>
      <c r="F633" s="31"/>
      <c r="G633" s="54"/>
      <c r="H633" s="54"/>
      <c r="I633" s="54"/>
      <c r="J633" s="54"/>
      <c r="K633" s="35"/>
      <c r="L633" s="11"/>
      <c r="M633" s="5"/>
      <c r="N633" s="5"/>
      <c r="O633" s="5"/>
      <c r="P633" s="9"/>
      <c r="Q633" s="9"/>
      <c r="R633" s="33"/>
      <c r="S633" s="40" t="s">
        <v>1134</v>
      </c>
      <c r="T633" s="61">
        <v>41866</v>
      </c>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c r="AS633" s="56"/>
      <c r="AT633" s="56"/>
      <c r="AU633" s="56"/>
      <c r="AV633" s="56"/>
      <c r="AW633" s="56"/>
      <c r="AX633" s="56"/>
      <c r="AY633" s="56"/>
      <c r="AZ633" s="56"/>
      <c r="BA633" s="56"/>
      <c r="BB633" s="56"/>
      <c r="BC633" s="56"/>
      <c r="BD633" s="56"/>
      <c r="BE633" s="56"/>
      <c r="BF633" s="56"/>
      <c r="BG633" s="56"/>
      <c r="BH633" s="56"/>
      <c r="BI633" s="56"/>
      <c r="BJ633" s="56"/>
      <c r="BK633" s="56"/>
      <c r="BL633" s="56"/>
      <c r="BM633" s="56"/>
      <c r="BN633" s="56"/>
      <c r="BO633" s="56"/>
      <c r="BP633" s="56"/>
      <c r="BQ633" s="56"/>
      <c r="BR633" s="56"/>
      <c r="BS633" s="56"/>
      <c r="BT633" s="56"/>
      <c r="BU633" s="56"/>
      <c r="BV633" s="56"/>
      <c r="BW633" s="56"/>
      <c r="BX633" s="56"/>
      <c r="BY633" s="56"/>
      <c r="BZ633" s="56"/>
      <c r="CA633" s="56"/>
      <c r="CB633" s="56"/>
      <c r="CC633" s="56"/>
      <c r="CD633" s="56"/>
      <c r="CE633" s="56"/>
      <c r="CF633" s="56"/>
      <c r="CG633" s="56"/>
      <c r="CH633" s="56"/>
      <c r="CI633" s="56"/>
      <c r="CJ633" s="56"/>
      <c r="CK633" s="56"/>
      <c r="CL633" s="56"/>
      <c r="CM633" s="56"/>
      <c r="CN633" s="56"/>
      <c r="CO633" s="56"/>
      <c r="CP633" s="56"/>
      <c r="CQ633" s="56"/>
      <c r="CR633" s="56"/>
      <c r="CS633" s="56"/>
      <c r="CT633" s="56"/>
      <c r="CU633" s="56"/>
      <c r="CV633" s="56"/>
      <c r="CW633" s="56"/>
      <c r="CX633" s="56"/>
      <c r="CY633" s="56"/>
      <c r="CZ633" s="56"/>
      <c r="DA633" s="56"/>
      <c r="DB633" s="56"/>
      <c r="DC633" s="56"/>
      <c r="DD633" s="56"/>
      <c r="DE633" s="56"/>
      <c r="DF633" s="56"/>
      <c r="DG633" s="56"/>
      <c r="DH633" s="56"/>
      <c r="DI633" s="56"/>
      <c r="DJ633" s="56"/>
      <c r="DK633" s="56"/>
      <c r="DL633" s="56"/>
      <c r="DM633" s="56"/>
      <c r="DN633" s="56"/>
      <c r="DO633" s="56"/>
      <c r="DP633" s="56"/>
      <c r="DQ633" s="56"/>
      <c r="DR633" s="56"/>
      <c r="DS633" s="56"/>
      <c r="DT633" s="56"/>
      <c r="DU633" s="56"/>
      <c r="DV633" s="56"/>
      <c r="DW633" s="56"/>
      <c r="DX633" s="56"/>
      <c r="DY633" s="56"/>
      <c r="DZ633" s="56"/>
      <c r="EA633" s="56"/>
      <c r="EB633" s="56"/>
      <c r="EC633" s="56"/>
      <c r="ED633" s="56"/>
      <c r="EE633" s="56"/>
      <c r="EF633" s="56"/>
      <c r="EG633" s="56"/>
      <c r="EH633" s="56"/>
      <c r="EI633" s="56"/>
      <c r="EJ633" s="56"/>
      <c r="EK633" s="56"/>
      <c r="EL633" s="56"/>
      <c r="EM633" s="56"/>
      <c r="EN633" s="56"/>
      <c r="EO633" s="56"/>
      <c r="EP633" s="56"/>
      <c r="EQ633" s="56"/>
      <c r="ER633" s="56"/>
      <c r="ES633" s="56"/>
      <c r="ET633" s="56"/>
      <c r="EU633" s="56"/>
      <c r="EV633" s="56"/>
      <c r="EW633" s="56"/>
      <c r="EX633" s="56"/>
      <c r="EY633" s="56"/>
      <c r="EZ633" s="56"/>
      <c r="FA633" s="56"/>
      <c r="FB633" s="56"/>
      <c r="FC633" s="56"/>
      <c r="FD633" s="56"/>
      <c r="FE633" s="56"/>
      <c r="FF633" s="56"/>
      <c r="FG633" s="56"/>
      <c r="FH633" s="56"/>
      <c r="FI633" s="56"/>
      <c r="FJ633" s="56"/>
      <c r="FK633" s="56"/>
      <c r="FL633" s="56"/>
      <c r="FM633" s="56"/>
      <c r="FN633" s="56"/>
      <c r="FO633" s="56"/>
      <c r="FP633" s="56"/>
      <c r="FQ633" s="56"/>
      <c r="FR633" s="56"/>
      <c r="FS633" s="56"/>
      <c r="FT633" s="56"/>
      <c r="FU633" s="56"/>
      <c r="FV633" s="56"/>
      <c r="FW633" s="56"/>
      <c r="FX633" s="56"/>
      <c r="FY633" s="56"/>
      <c r="FZ633" s="56"/>
      <c r="GA633" s="56"/>
      <c r="GB633" s="56"/>
      <c r="GC633" s="56"/>
      <c r="GD633" s="56"/>
      <c r="GE633" s="56"/>
      <c r="GF633" s="56"/>
      <c r="GG633" s="56"/>
      <c r="GH633" s="56"/>
      <c r="GI633" s="56"/>
      <c r="GJ633" s="56"/>
      <c r="GK633" s="56"/>
      <c r="GL633" s="56"/>
      <c r="GM633" s="56"/>
      <c r="GN633" s="56"/>
      <c r="GO633" s="56"/>
      <c r="GP633" s="56"/>
      <c r="GQ633" s="56"/>
      <c r="GR633" s="56"/>
      <c r="GS633" s="56"/>
      <c r="GT633" s="56"/>
      <c r="GU633" s="56"/>
      <c r="GV633" s="56"/>
      <c r="GW633" s="56"/>
      <c r="GX633" s="56"/>
      <c r="GY633" s="56"/>
      <c r="GZ633" s="56"/>
      <c r="HA633" s="56"/>
      <c r="HB633" s="56"/>
      <c r="HC633" s="56"/>
      <c r="HD633" s="56"/>
      <c r="HE633" s="56"/>
      <c r="HF633" s="56"/>
      <c r="HG633" s="56"/>
      <c r="HH633" s="56"/>
      <c r="HI633" s="56"/>
      <c r="HJ633" s="56"/>
      <c r="HK633" s="56"/>
      <c r="HL633" s="56"/>
      <c r="HM633" s="56"/>
      <c r="HN633" s="56"/>
      <c r="HO633" s="56"/>
      <c r="HP633" s="56"/>
      <c r="HQ633" s="56"/>
      <c r="HR633" s="56"/>
      <c r="HS633" s="56"/>
      <c r="HT633" s="56"/>
      <c r="HU633" s="56"/>
      <c r="HV633" s="56"/>
      <c r="HW633" s="56"/>
      <c r="HX633" s="56"/>
      <c r="HY633" s="56"/>
      <c r="HZ633" s="56"/>
      <c r="IA633" s="56"/>
      <c r="IB633" s="56"/>
      <c r="IC633" s="56"/>
      <c r="ID633" s="56"/>
      <c r="IE633" s="56"/>
      <c r="IF633" s="56"/>
      <c r="IG633" s="56"/>
      <c r="IH633" s="56"/>
      <c r="II633" s="56"/>
      <c r="IJ633" s="56"/>
      <c r="IK633" s="56"/>
      <c r="IL633" s="56"/>
      <c r="IM633" s="56"/>
      <c r="IN633" s="56"/>
      <c r="IO633" s="56"/>
      <c r="IP633" s="56"/>
      <c r="IQ633" s="56"/>
      <c r="IR633" s="56"/>
      <c r="IS633" s="56"/>
      <c r="IT633" s="56"/>
      <c r="IU633" s="56"/>
      <c r="IV633" s="56"/>
      <c r="IW633" s="56"/>
      <c r="IX633" s="56"/>
      <c r="IY633" s="56"/>
      <c r="IZ633" s="56"/>
      <c r="JA633" s="56"/>
      <c r="JB633" s="56"/>
      <c r="JC633" s="56"/>
      <c r="JD633" s="56"/>
      <c r="JE633" s="56"/>
      <c r="JF633" s="56"/>
      <c r="JG633" s="56"/>
      <c r="JH633" s="56"/>
      <c r="JI633" s="56"/>
      <c r="JJ633" s="56"/>
      <c r="JK633" s="56"/>
      <c r="JL633" s="56"/>
      <c r="JM633" s="56"/>
      <c r="JN633" s="56"/>
      <c r="JO633" s="56"/>
      <c r="JP633" s="56"/>
      <c r="JQ633" s="56"/>
      <c r="JR633" s="56"/>
      <c r="JS633" s="56"/>
      <c r="JT633" s="56"/>
      <c r="JU633" s="56"/>
      <c r="JV633" s="56"/>
      <c r="JW633" s="56"/>
    </row>
    <row r="634" spans="1:283" s="1" customFormat="1" ht="71.25" x14ac:dyDescent="0.25">
      <c r="A634" s="3">
        <v>2014520000680</v>
      </c>
      <c r="B634" s="4" t="s">
        <v>1024</v>
      </c>
      <c r="C634" s="5"/>
      <c r="D634" s="31"/>
      <c r="E634" s="31"/>
      <c r="F634" s="31"/>
      <c r="G634" s="54"/>
      <c r="H634" s="54"/>
      <c r="I634" s="54"/>
      <c r="J634" s="54"/>
      <c r="K634" s="35"/>
      <c r="L634" s="11"/>
      <c r="M634" s="5"/>
      <c r="N634" s="5"/>
      <c r="O634" s="5"/>
      <c r="P634" s="9"/>
      <c r="Q634" s="9"/>
      <c r="R634" s="33"/>
      <c r="S634" s="40" t="s">
        <v>1134</v>
      </c>
      <c r="T634" s="61">
        <v>41866</v>
      </c>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c r="AS634" s="56"/>
      <c r="AT634" s="56"/>
      <c r="AU634" s="56"/>
      <c r="AV634" s="56"/>
      <c r="AW634" s="56"/>
      <c r="AX634" s="56"/>
      <c r="AY634" s="56"/>
      <c r="AZ634" s="56"/>
      <c r="BA634" s="56"/>
      <c r="BB634" s="56"/>
      <c r="BC634" s="56"/>
      <c r="BD634" s="56"/>
      <c r="BE634" s="56"/>
      <c r="BF634" s="56"/>
      <c r="BG634" s="56"/>
      <c r="BH634" s="56"/>
      <c r="BI634" s="56"/>
      <c r="BJ634" s="56"/>
      <c r="BK634" s="56"/>
      <c r="BL634" s="56"/>
      <c r="BM634" s="56"/>
      <c r="BN634" s="56"/>
      <c r="BO634" s="56"/>
      <c r="BP634" s="56"/>
      <c r="BQ634" s="56"/>
      <c r="BR634" s="56"/>
      <c r="BS634" s="56"/>
      <c r="BT634" s="56"/>
      <c r="BU634" s="56"/>
      <c r="BV634" s="56"/>
      <c r="BW634" s="56"/>
      <c r="BX634" s="56"/>
      <c r="BY634" s="56"/>
      <c r="BZ634" s="56"/>
      <c r="CA634" s="56"/>
      <c r="CB634" s="56"/>
      <c r="CC634" s="56"/>
      <c r="CD634" s="56"/>
      <c r="CE634" s="56"/>
      <c r="CF634" s="56"/>
      <c r="CG634" s="56"/>
      <c r="CH634" s="56"/>
      <c r="CI634" s="56"/>
      <c r="CJ634" s="56"/>
      <c r="CK634" s="56"/>
      <c r="CL634" s="56"/>
      <c r="CM634" s="56"/>
      <c r="CN634" s="56"/>
      <c r="CO634" s="56"/>
      <c r="CP634" s="56"/>
      <c r="CQ634" s="56"/>
      <c r="CR634" s="56"/>
      <c r="CS634" s="56"/>
      <c r="CT634" s="56"/>
      <c r="CU634" s="56"/>
      <c r="CV634" s="56"/>
      <c r="CW634" s="56"/>
      <c r="CX634" s="56"/>
      <c r="CY634" s="56"/>
      <c r="CZ634" s="56"/>
      <c r="DA634" s="56"/>
      <c r="DB634" s="56"/>
      <c r="DC634" s="56"/>
      <c r="DD634" s="56"/>
      <c r="DE634" s="56"/>
      <c r="DF634" s="56"/>
      <c r="DG634" s="56"/>
      <c r="DH634" s="56"/>
      <c r="DI634" s="56"/>
      <c r="DJ634" s="56"/>
      <c r="DK634" s="56"/>
      <c r="DL634" s="56"/>
      <c r="DM634" s="56"/>
      <c r="DN634" s="56"/>
      <c r="DO634" s="56"/>
      <c r="DP634" s="56"/>
      <c r="DQ634" s="56"/>
      <c r="DR634" s="56"/>
      <c r="DS634" s="56"/>
      <c r="DT634" s="56"/>
      <c r="DU634" s="56"/>
      <c r="DV634" s="56"/>
      <c r="DW634" s="56"/>
      <c r="DX634" s="56"/>
      <c r="DY634" s="56"/>
      <c r="DZ634" s="56"/>
      <c r="EA634" s="56"/>
      <c r="EB634" s="56"/>
      <c r="EC634" s="56"/>
      <c r="ED634" s="56"/>
      <c r="EE634" s="56"/>
      <c r="EF634" s="56"/>
      <c r="EG634" s="56"/>
      <c r="EH634" s="56"/>
      <c r="EI634" s="56"/>
      <c r="EJ634" s="56"/>
      <c r="EK634" s="56"/>
      <c r="EL634" s="56"/>
      <c r="EM634" s="56"/>
      <c r="EN634" s="56"/>
      <c r="EO634" s="56"/>
      <c r="EP634" s="56"/>
      <c r="EQ634" s="56"/>
      <c r="ER634" s="56"/>
      <c r="ES634" s="56"/>
      <c r="ET634" s="56"/>
      <c r="EU634" s="56"/>
      <c r="EV634" s="56"/>
      <c r="EW634" s="56"/>
      <c r="EX634" s="56"/>
      <c r="EY634" s="56"/>
      <c r="EZ634" s="56"/>
      <c r="FA634" s="56"/>
      <c r="FB634" s="56"/>
      <c r="FC634" s="56"/>
      <c r="FD634" s="56"/>
      <c r="FE634" s="56"/>
      <c r="FF634" s="56"/>
      <c r="FG634" s="56"/>
      <c r="FH634" s="56"/>
      <c r="FI634" s="56"/>
      <c r="FJ634" s="56"/>
      <c r="FK634" s="56"/>
      <c r="FL634" s="56"/>
      <c r="FM634" s="56"/>
      <c r="FN634" s="56"/>
      <c r="FO634" s="56"/>
      <c r="FP634" s="56"/>
      <c r="FQ634" s="56"/>
      <c r="FR634" s="56"/>
      <c r="FS634" s="56"/>
      <c r="FT634" s="56"/>
      <c r="FU634" s="56"/>
      <c r="FV634" s="56"/>
      <c r="FW634" s="56"/>
      <c r="FX634" s="56"/>
      <c r="FY634" s="56"/>
      <c r="FZ634" s="56"/>
      <c r="GA634" s="56"/>
      <c r="GB634" s="56"/>
      <c r="GC634" s="56"/>
      <c r="GD634" s="56"/>
      <c r="GE634" s="56"/>
      <c r="GF634" s="56"/>
      <c r="GG634" s="56"/>
      <c r="GH634" s="56"/>
      <c r="GI634" s="56"/>
      <c r="GJ634" s="56"/>
      <c r="GK634" s="56"/>
      <c r="GL634" s="56"/>
      <c r="GM634" s="56"/>
      <c r="GN634" s="56"/>
      <c r="GO634" s="56"/>
      <c r="GP634" s="56"/>
      <c r="GQ634" s="56"/>
      <c r="GR634" s="56"/>
      <c r="GS634" s="56"/>
      <c r="GT634" s="56"/>
      <c r="GU634" s="56"/>
      <c r="GV634" s="56"/>
      <c r="GW634" s="56"/>
      <c r="GX634" s="56"/>
      <c r="GY634" s="56"/>
      <c r="GZ634" s="56"/>
      <c r="HA634" s="56"/>
      <c r="HB634" s="56"/>
      <c r="HC634" s="56"/>
      <c r="HD634" s="56"/>
      <c r="HE634" s="56"/>
      <c r="HF634" s="56"/>
      <c r="HG634" s="56"/>
      <c r="HH634" s="56"/>
      <c r="HI634" s="56"/>
      <c r="HJ634" s="56"/>
      <c r="HK634" s="56"/>
      <c r="HL634" s="56"/>
      <c r="HM634" s="56"/>
      <c r="HN634" s="56"/>
      <c r="HO634" s="56"/>
      <c r="HP634" s="56"/>
      <c r="HQ634" s="56"/>
      <c r="HR634" s="56"/>
      <c r="HS634" s="56"/>
      <c r="HT634" s="56"/>
      <c r="HU634" s="56"/>
      <c r="HV634" s="56"/>
      <c r="HW634" s="56"/>
      <c r="HX634" s="56"/>
      <c r="HY634" s="56"/>
      <c r="HZ634" s="56"/>
      <c r="IA634" s="56"/>
      <c r="IB634" s="56"/>
      <c r="IC634" s="56"/>
      <c r="ID634" s="56"/>
      <c r="IE634" s="56"/>
      <c r="IF634" s="56"/>
      <c r="IG634" s="56"/>
      <c r="IH634" s="56"/>
      <c r="II634" s="56"/>
      <c r="IJ634" s="56"/>
      <c r="IK634" s="56"/>
      <c r="IL634" s="56"/>
      <c r="IM634" s="56"/>
      <c r="IN634" s="56"/>
      <c r="IO634" s="56"/>
      <c r="IP634" s="56"/>
      <c r="IQ634" s="56"/>
      <c r="IR634" s="56"/>
      <c r="IS634" s="56"/>
      <c r="IT634" s="56"/>
      <c r="IU634" s="56"/>
      <c r="IV634" s="56"/>
      <c r="IW634" s="56"/>
      <c r="IX634" s="56"/>
      <c r="IY634" s="56"/>
      <c r="IZ634" s="56"/>
      <c r="JA634" s="56"/>
      <c r="JB634" s="56"/>
      <c r="JC634" s="56"/>
      <c r="JD634" s="56"/>
      <c r="JE634" s="56"/>
      <c r="JF634" s="56"/>
      <c r="JG634" s="56"/>
      <c r="JH634" s="56"/>
      <c r="JI634" s="56"/>
      <c r="JJ634" s="56"/>
      <c r="JK634" s="56"/>
      <c r="JL634" s="56"/>
      <c r="JM634" s="56"/>
      <c r="JN634" s="56"/>
      <c r="JO634" s="56"/>
      <c r="JP634" s="56"/>
      <c r="JQ634" s="56"/>
      <c r="JR634" s="56"/>
      <c r="JS634" s="56"/>
      <c r="JT634" s="56"/>
      <c r="JU634" s="56"/>
      <c r="JV634" s="56"/>
      <c r="JW634" s="56"/>
    </row>
    <row r="635" spans="1:283" s="1" customFormat="1" ht="57" x14ac:dyDescent="0.25">
      <c r="A635" s="3">
        <v>2014520000681</v>
      </c>
      <c r="B635" s="4" t="s">
        <v>1154</v>
      </c>
      <c r="C635" s="5"/>
      <c r="D635" s="31"/>
      <c r="E635" s="31"/>
      <c r="F635" s="31"/>
      <c r="G635" s="54"/>
      <c r="H635" s="54"/>
      <c r="I635" s="54"/>
      <c r="J635" s="54"/>
      <c r="K635" s="35"/>
      <c r="L635" s="11"/>
      <c r="M635" s="5"/>
      <c r="N635" s="5"/>
      <c r="O635" s="5"/>
      <c r="P635" s="9"/>
      <c r="Q635" s="9"/>
      <c r="R635" s="33"/>
      <c r="S635" s="40" t="s">
        <v>1134</v>
      </c>
      <c r="T635" s="61">
        <v>41866</v>
      </c>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c r="AS635" s="56"/>
      <c r="AT635" s="56"/>
      <c r="AU635" s="56"/>
      <c r="AV635" s="56"/>
      <c r="AW635" s="56"/>
      <c r="AX635" s="56"/>
      <c r="AY635" s="56"/>
      <c r="AZ635" s="56"/>
      <c r="BA635" s="56"/>
      <c r="BB635" s="56"/>
      <c r="BC635" s="56"/>
      <c r="BD635" s="56"/>
      <c r="BE635" s="56"/>
      <c r="BF635" s="56"/>
      <c r="BG635" s="56"/>
      <c r="BH635" s="56"/>
      <c r="BI635" s="56"/>
      <c r="BJ635" s="56"/>
      <c r="BK635" s="56"/>
      <c r="BL635" s="56"/>
      <c r="BM635" s="56"/>
      <c r="BN635" s="56"/>
      <c r="BO635" s="56"/>
      <c r="BP635" s="56"/>
      <c r="BQ635" s="56"/>
      <c r="BR635" s="56"/>
      <c r="BS635" s="56"/>
      <c r="BT635" s="56"/>
      <c r="BU635" s="56"/>
      <c r="BV635" s="56"/>
      <c r="BW635" s="56"/>
      <c r="BX635" s="56"/>
      <c r="BY635" s="56"/>
      <c r="BZ635" s="56"/>
      <c r="CA635" s="56"/>
      <c r="CB635" s="56"/>
      <c r="CC635" s="56"/>
      <c r="CD635" s="56"/>
      <c r="CE635" s="56"/>
      <c r="CF635" s="56"/>
      <c r="CG635" s="56"/>
      <c r="CH635" s="56"/>
      <c r="CI635" s="56"/>
      <c r="CJ635" s="56"/>
      <c r="CK635" s="56"/>
      <c r="CL635" s="56"/>
      <c r="CM635" s="56"/>
      <c r="CN635" s="56"/>
      <c r="CO635" s="56"/>
      <c r="CP635" s="56"/>
      <c r="CQ635" s="56"/>
      <c r="CR635" s="56"/>
      <c r="CS635" s="56"/>
      <c r="CT635" s="56"/>
      <c r="CU635" s="56"/>
      <c r="CV635" s="56"/>
      <c r="CW635" s="56"/>
      <c r="CX635" s="56"/>
      <c r="CY635" s="56"/>
      <c r="CZ635" s="56"/>
      <c r="DA635" s="56"/>
      <c r="DB635" s="56"/>
      <c r="DC635" s="56"/>
      <c r="DD635" s="56"/>
      <c r="DE635" s="56"/>
      <c r="DF635" s="56"/>
      <c r="DG635" s="56"/>
      <c r="DH635" s="56"/>
      <c r="DI635" s="56"/>
      <c r="DJ635" s="56"/>
      <c r="DK635" s="56"/>
      <c r="DL635" s="56"/>
      <c r="DM635" s="56"/>
      <c r="DN635" s="56"/>
      <c r="DO635" s="56"/>
      <c r="DP635" s="56"/>
      <c r="DQ635" s="56"/>
      <c r="DR635" s="56"/>
      <c r="DS635" s="56"/>
      <c r="DT635" s="56"/>
      <c r="DU635" s="56"/>
      <c r="DV635" s="56"/>
      <c r="DW635" s="56"/>
      <c r="DX635" s="56"/>
      <c r="DY635" s="56"/>
      <c r="DZ635" s="56"/>
      <c r="EA635" s="56"/>
      <c r="EB635" s="56"/>
      <c r="EC635" s="56"/>
      <c r="ED635" s="56"/>
      <c r="EE635" s="56"/>
      <c r="EF635" s="56"/>
      <c r="EG635" s="56"/>
      <c r="EH635" s="56"/>
      <c r="EI635" s="56"/>
      <c r="EJ635" s="56"/>
      <c r="EK635" s="56"/>
      <c r="EL635" s="56"/>
      <c r="EM635" s="56"/>
      <c r="EN635" s="56"/>
      <c r="EO635" s="56"/>
      <c r="EP635" s="56"/>
      <c r="EQ635" s="56"/>
      <c r="ER635" s="56"/>
      <c r="ES635" s="56"/>
      <c r="ET635" s="56"/>
      <c r="EU635" s="56"/>
      <c r="EV635" s="56"/>
      <c r="EW635" s="56"/>
      <c r="EX635" s="56"/>
      <c r="EY635" s="56"/>
      <c r="EZ635" s="56"/>
      <c r="FA635" s="56"/>
      <c r="FB635" s="56"/>
      <c r="FC635" s="56"/>
      <c r="FD635" s="56"/>
      <c r="FE635" s="56"/>
      <c r="FF635" s="56"/>
      <c r="FG635" s="56"/>
      <c r="FH635" s="56"/>
      <c r="FI635" s="56"/>
      <c r="FJ635" s="56"/>
      <c r="FK635" s="56"/>
      <c r="FL635" s="56"/>
      <c r="FM635" s="56"/>
      <c r="FN635" s="56"/>
      <c r="FO635" s="56"/>
      <c r="FP635" s="56"/>
      <c r="FQ635" s="56"/>
      <c r="FR635" s="56"/>
      <c r="FS635" s="56"/>
      <c r="FT635" s="56"/>
      <c r="FU635" s="56"/>
      <c r="FV635" s="56"/>
      <c r="FW635" s="56"/>
      <c r="FX635" s="56"/>
      <c r="FY635" s="56"/>
      <c r="FZ635" s="56"/>
      <c r="GA635" s="56"/>
      <c r="GB635" s="56"/>
      <c r="GC635" s="56"/>
      <c r="GD635" s="56"/>
      <c r="GE635" s="56"/>
      <c r="GF635" s="56"/>
      <c r="GG635" s="56"/>
      <c r="GH635" s="56"/>
      <c r="GI635" s="56"/>
      <c r="GJ635" s="56"/>
      <c r="GK635" s="56"/>
      <c r="GL635" s="56"/>
      <c r="GM635" s="56"/>
      <c r="GN635" s="56"/>
      <c r="GO635" s="56"/>
      <c r="GP635" s="56"/>
      <c r="GQ635" s="56"/>
      <c r="GR635" s="56"/>
      <c r="GS635" s="56"/>
      <c r="GT635" s="56"/>
      <c r="GU635" s="56"/>
      <c r="GV635" s="56"/>
      <c r="GW635" s="56"/>
      <c r="GX635" s="56"/>
      <c r="GY635" s="56"/>
      <c r="GZ635" s="56"/>
      <c r="HA635" s="56"/>
      <c r="HB635" s="56"/>
      <c r="HC635" s="56"/>
      <c r="HD635" s="56"/>
      <c r="HE635" s="56"/>
      <c r="HF635" s="56"/>
      <c r="HG635" s="56"/>
      <c r="HH635" s="56"/>
      <c r="HI635" s="56"/>
      <c r="HJ635" s="56"/>
      <c r="HK635" s="56"/>
      <c r="HL635" s="56"/>
      <c r="HM635" s="56"/>
      <c r="HN635" s="56"/>
      <c r="HO635" s="56"/>
      <c r="HP635" s="56"/>
      <c r="HQ635" s="56"/>
      <c r="HR635" s="56"/>
      <c r="HS635" s="56"/>
      <c r="HT635" s="56"/>
      <c r="HU635" s="56"/>
      <c r="HV635" s="56"/>
      <c r="HW635" s="56"/>
      <c r="HX635" s="56"/>
      <c r="HY635" s="56"/>
      <c r="HZ635" s="56"/>
      <c r="IA635" s="56"/>
      <c r="IB635" s="56"/>
      <c r="IC635" s="56"/>
      <c r="ID635" s="56"/>
      <c r="IE635" s="56"/>
      <c r="IF635" s="56"/>
      <c r="IG635" s="56"/>
      <c r="IH635" s="56"/>
      <c r="II635" s="56"/>
      <c r="IJ635" s="56"/>
      <c r="IK635" s="56"/>
      <c r="IL635" s="56"/>
      <c r="IM635" s="56"/>
      <c r="IN635" s="56"/>
      <c r="IO635" s="56"/>
      <c r="IP635" s="56"/>
      <c r="IQ635" s="56"/>
      <c r="IR635" s="56"/>
      <c r="IS635" s="56"/>
      <c r="IT635" s="56"/>
      <c r="IU635" s="56"/>
      <c r="IV635" s="56"/>
      <c r="IW635" s="56"/>
      <c r="IX635" s="56"/>
      <c r="IY635" s="56"/>
      <c r="IZ635" s="56"/>
      <c r="JA635" s="56"/>
      <c r="JB635" s="56"/>
      <c r="JC635" s="56"/>
      <c r="JD635" s="56"/>
      <c r="JE635" s="56"/>
      <c r="JF635" s="56"/>
      <c r="JG635" s="56"/>
      <c r="JH635" s="56"/>
      <c r="JI635" s="56"/>
      <c r="JJ635" s="56"/>
      <c r="JK635" s="56"/>
      <c r="JL635" s="56"/>
      <c r="JM635" s="56"/>
      <c r="JN635" s="56"/>
      <c r="JO635" s="56"/>
      <c r="JP635" s="56"/>
      <c r="JQ635" s="56"/>
      <c r="JR635" s="56"/>
      <c r="JS635" s="56"/>
      <c r="JT635" s="56"/>
      <c r="JU635" s="56"/>
      <c r="JV635" s="56"/>
      <c r="JW635" s="56"/>
    </row>
    <row r="636" spans="1:283" s="1" customFormat="1" ht="42.75" x14ac:dyDescent="0.25">
      <c r="A636" s="3">
        <v>2014520000682</v>
      </c>
      <c r="B636" s="4" t="s">
        <v>952</v>
      </c>
      <c r="C636" s="5"/>
      <c r="D636" s="31"/>
      <c r="E636" s="31"/>
      <c r="F636" s="31"/>
      <c r="G636" s="54"/>
      <c r="H636" s="54"/>
      <c r="I636" s="54"/>
      <c r="J636" s="54"/>
      <c r="K636" s="35"/>
      <c r="L636" s="11"/>
      <c r="M636" s="5"/>
      <c r="N636" s="5"/>
      <c r="O636" s="5"/>
      <c r="P636" s="9"/>
      <c r="Q636" s="9"/>
      <c r="R636" s="33"/>
      <c r="S636" s="40" t="s">
        <v>1134</v>
      </c>
      <c r="T636" s="61">
        <v>41866</v>
      </c>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c r="AS636" s="56"/>
      <c r="AT636" s="56"/>
      <c r="AU636" s="56"/>
      <c r="AV636" s="56"/>
      <c r="AW636" s="56"/>
      <c r="AX636" s="56"/>
      <c r="AY636" s="56"/>
      <c r="AZ636" s="56"/>
      <c r="BA636" s="56"/>
      <c r="BB636" s="56"/>
      <c r="BC636" s="56"/>
      <c r="BD636" s="56"/>
      <c r="BE636" s="56"/>
      <c r="BF636" s="56"/>
      <c r="BG636" s="56"/>
      <c r="BH636" s="56"/>
      <c r="BI636" s="56"/>
      <c r="BJ636" s="56"/>
      <c r="BK636" s="56"/>
      <c r="BL636" s="56"/>
      <c r="BM636" s="56"/>
      <c r="BN636" s="56"/>
      <c r="BO636" s="56"/>
      <c r="BP636" s="56"/>
      <c r="BQ636" s="56"/>
      <c r="BR636" s="56"/>
      <c r="BS636" s="56"/>
      <c r="BT636" s="56"/>
      <c r="BU636" s="56"/>
      <c r="BV636" s="56"/>
      <c r="BW636" s="56"/>
      <c r="BX636" s="56"/>
      <c r="BY636" s="56"/>
      <c r="BZ636" s="56"/>
      <c r="CA636" s="56"/>
      <c r="CB636" s="56"/>
      <c r="CC636" s="56"/>
      <c r="CD636" s="56"/>
      <c r="CE636" s="56"/>
      <c r="CF636" s="56"/>
      <c r="CG636" s="56"/>
      <c r="CH636" s="56"/>
      <c r="CI636" s="56"/>
      <c r="CJ636" s="56"/>
      <c r="CK636" s="56"/>
      <c r="CL636" s="56"/>
      <c r="CM636" s="56"/>
      <c r="CN636" s="56"/>
      <c r="CO636" s="56"/>
      <c r="CP636" s="56"/>
      <c r="CQ636" s="56"/>
      <c r="CR636" s="56"/>
      <c r="CS636" s="56"/>
      <c r="CT636" s="56"/>
      <c r="CU636" s="56"/>
      <c r="CV636" s="56"/>
      <c r="CW636" s="56"/>
      <c r="CX636" s="56"/>
      <c r="CY636" s="56"/>
      <c r="CZ636" s="56"/>
      <c r="DA636" s="56"/>
      <c r="DB636" s="56"/>
      <c r="DC636" s="56"/>
      <c r="DD636" s="56"/>
      <c r="DE636" s="56"/>
      <c r="DF636" s="56"/>
      <c r="DG636" s="56"/>
      <c r="DH636" s="56"/>
      <c r="DI636" s="56"/>
      <c r="DJ636" s="56"/>
      <c r="DK636" s="56"/>
      <c r="DL636" s="56"/>
      <c r="DM636" s="56"/>
      <c r="DN636" s="56"/>
      <c r="DO636" s="56"/>
      <c r="DP636" s="56"/>
      <c r="DQ636" s="56"/>
      <c r="DR636" s="56"/>
      <c r="DS636" s="56"/>
      <c r="DT636" s="56"/>
      <c r="DU636" s="56"/>
      <c r="DV636" s="56"/>
      <c r="DW636" s="56"/>
      <c r="DX636" s="56"/>
      <c r="DY636" s="56"/>
      <c r="DZ636" s="56"/>
      <c r="EA636" s="56"/>
      <c r="EB636" s="56"/>
      <c r="EC636" s="56"/>
      <c r="ED636" s="56"/>
      <c r="EE636" s="56"/>
      <c r="EF636" s="56"/>
      <c r="EG636" s="56"/>
      <c r="EH636" s="56"/>
      <c r="EI636" s="56"/>
      <c r="EJ636" s="56"/>
      <c r="EK636" s="56"/>
      <c r="EL636" s="56"/>
      <c r="EM636" s="56"/>
      <c r="EN636" s="56"/>
      <c r="EO636" s="56"/>
      <c r="EP636" s="56"/>
      <c r="EQ636" s="56"/>
      <c r="ER636" s="56"/>
      <c r="ES636" s="56"/>
      <c r="ET636" s="56"/>
      <c r="EU636" s="56"/>
      <c r="EV636" s="56"/>
      <c r="EW636" s="56"/>
      <c r="EX636" s="56"/>
      <c r="EY636" s="56"/>
      <c r="EZ636" s="56"/>
      <c r="FA636" s="56"/>
      <c r="FB636" s="56"/>
      <c r="FC636" s="56"/>
      <c r="FD636" s="56"/>
      <c r="FE636" s="56"/>
      <c r="FF636" s="56"/>
      <c r="FG636" s="56"/>
      <c r="FH636" s="56"/>
      <c r="FI636" s="56"/>
      <c r="FJ636" s="56"/>
      <c r="FK636" s="56"/>
      <c r="FL636" s="56"/>
      <c r="FM636" s="56"/>
      <c r="FN636" s="56"/>
      <c r="FO636" s="56"/>
      <c r="FP636" s="56"/>
      <c r="FQ636" s="56"/>
      <c r="FR636" s="56"/>
      <c r="FS636" s="56"/>
      <c r="FT636" s="56"/>
      <c r="FU636" s="56"/>
      <c r="FV636" s="56"/>
      <c r="FW636" s="56"/>
      <c r="FX636" s="56"/>
      <c r="FY636" s="56"/>
      <c r="FZ636" s="56"/>
      <c r="GA636" s="56"/>
      <c r="GB636" s="56"/>
      <c r="GC636" s="56"/>
      <c r="GD636" s="56"/>
      <c r="GE636" s="56"/>
      <c r="GF636" s="56"/>
      <c r="GG636" s="56"/>
      <c r="GH636" s="56"/>
      <c r="GI636" s="56"/>
      <c r="GJ636" s="56"/>
      <c r="GK636" s="56"/>
      <c r="GL636" s="56"/>
      <c r="GM636" s="56"/>
      <c r="GN636" s="56"/>
      <c r="GO636" s="56"/>
      <c r="GP636" s="56"/>
      <c r="GQ636" s="56"/>
      <c r="GR636" s="56"/>
      <c r="GS636" s="56"/>
      <c r="GT636" s="56"/>
      <c r="GU636" s="56"/>
      <c r="GV636" s="56"/>
      <c r="GW636" s="56"/>
      <c r="GX636" s="56"/>
      <c r="GY636" s="56"/>
      <c r="GZ636" s="56"/>
      <c r="HA636" s="56"/>
      <c r="HB636" s="56"/>
      <c r="HC636" s="56"/>
      <c r="HD636" s="56"/>
      <c r="HE636" s="56"/>
      <c r="HF636" s="56"/>
      <c r="HG636" s="56"/>
      <c r="HH636" s="56"/>
      <c r="HI636" s="56"/>
      <c r="HJ636" s="56"/>
      <c r="HK636" s="56"/>
      <c r="HL636" s="56"/>
      <c r="HM636" s="56"/>
      <c r="HN636" s="56"/>
      <c r="HO636" s="56"/>
      <c r="HP636" s="56"/>
      <c r="HQ636" s="56"/>
      <c r="HR636" s="56"/>
      <c r="HS636" s="56"/>
      <c r="HT636" s="56"/>
      <c r="HU636" s="56"/>
      <c r="HV636" s="56"/>
      <c r="HW636" s="56"/>
      <c r="HX636" s="56"/>
      <c r="HY636" s="56"/>
      <c r="HZ636" s="56"/>
      <c r="IA636" s="56"/>
      <c r="IB636" s="56"/>
      <c r="IC636" s="56"/>
      <c r="ID636" s="56"/>
      <c r="IE636" s="56"/>
      <c r="IF636" s="56"/>
      <c r="IG636" s="56"/>
      <c r="IH636" s="56"/>
      <c r="II636" s="56"/>
      <c r="IJ636" s="56"/>
      <c r="IK636" s="56"/>
      <c r="IL636" s="56"/>
      <c r="IM636" s="56"/>
      <c r="IN636" s="56"/>
      <c r="IO636" s="56"/>
      <c r="IP636" s="56"/>
      <c r="IQ636" s="56"/>
      <c r="IR636" s="56"/>
      <c r="IS636" s="56"/>
      <c r="IT636" s="56"/>
      <c r="IU636" s="56"/>
      <c r="IV636" s="56"/>
      <c r="IW636" s="56"/>
      <c r="IX636" s="56"/>
      <c r="IY636" s="56"/>
      <c r="IZ636" s="56"/>
      <c r="JA636" s="56"/>
      <c r="JB636" s="56"/>
      <c r="JC636" s="56"/>
      <c r="JD636" s="56"/>
      <c r="JE636" s="56"/>
      <c r="JF636" s="56"/>
      <c r="JG636" s="56"/>
      <c r="JH636" s="56"/>
      <c r="JI636" s="56"/>
      <c r="JJ636" s="56"/>
      <c r="JK636" s="56"/>
      <c r="JL636" s="56"/>
      <c r="JM636" s="56"/>
      <c r="JN636" s="56"/>
      <c r="JO636" s="56"/>
      <c r="JP636" s="56"/>
      <c r="JQ636" s="56"/>
      <c r="JR636" s="56"/>
      <c r="JS636" s="56"/>
      <c r="JT636" s="56"/>
      <c r="JU636" s="56"/>
      <c r="JV636" s="56"/>
      <c r="JW636" s="56"/>
    </row>
    <row r="637" spans="1:283" ht="42.75" x14ac:dyDescent="0.25">
      <c r="A637" s="3">
        <v>2014520000683</v>
      </c>
      <c r="B637" s="4" t="s">
        <v>952</v>
      </c>
      <c r="C637" s="5" t="s">
        <v>13</v>
      </c>
      <c r="D637" s="31">
        <v>48000000</v>
      </c>
      <c r="E637" s="31">
        <v>48000000</v>
      </c>
      <c r="F637" s="31"/>
      <c r="G637" s="54">
        <v>0</v>
      </c>
      <c r="H637" s="54">
        <v>0</v>
      </c>
      <c r="I637" s="54">
        <f t="shared" si="16"/>
        <v>0</v>
      </c>
      <c r="J637" s="54">
        <f t="shared" si="17"/>
        <v>48000000</v>
      </c>
      <c r="K637" s="35">
        <v>1660087</v>
      </c>
      <c r="L637" s="11" t="s">
        <v>51</v>
      </c>
      <c r="M637" s="5" t="s">
        <v>907</v>
      </c>
      <c r="N637" s="5" t="s">
        <v>29</v>
      </c>
      <c r="O637" s="5" t="s">
        <v>13</v>
      </c>
      <c r="P637" s="17" t="s">
        <v>159</v>
      </c>
      <c r="Q637" s="17" t="s">
        <v>160</v>
      </c>
      <c r="R637" s="47" t="s">
        <v>161</v>
      </c>
      <c r="S637" s="40" t="s">
        <v>1129</v>
      </c>
      <c r="T637" s="61">
        <v>41866</v>
      </c>
    </row>
    <row r="638" spans="1:283" s="1" customFormat="1" ht="85.5" x14ac:dyDescent="0.25">
      <c r="A638" s="3">
        <v>2014520000684</v>
      </c>
      <c r="B638" s="4" t="s">
        <v>1022</v>
      </c>
      <c r="C638" s="5"/>
      <c r="D638" s="31"/>
      <c r="E638" s="31"/>
      <c r="F638" s="31"/>
      <c r="G638" s="54"/>
      <c r="H638" s="54"/>
      <c r="I638" s="54"/>
      <c r="J638" s="54"/>
      <c r="K638" s="35"/>
      <c r="L638" s="11"/>
      <c r="M638" s="5"/>
      <c r="N638" s="5"/>
      <c r="O638" s="5"/>
      <c r="P638" s="17"/>
      <c r="Q638" s="17"/>
      <c r="R638" s="47"/>
      <c r="S638" s="40" t="s">
        <v>1134</v>
      </c>
      <c r="T638" s="61">
        <v>41866</v>
      </c>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c r="AS638" s="56"/>
      <c r="AT638" s="56"/>
      <c r="AU638" s="56"/>
      <c r="AV638" s="56"/>
      <c r="AW638" s="56"/>
      <c r="AX638" s="56"/>
      <c r="AY638" s="56"/>
      <c r="AZ638" s="56"/>
      <c r="BA638" s="56"/>
      <c r="BB638" s="56"/>
      <c r="BC638" s="56"/>
      <c r="BD638" s="56"/>
      <c r="BE638" s="56"/>
      <c r="BF638" s="56"/>
      <c r="BG638" s="56"/>
      <c r="BH638" s="56"/>
      <c r="BI638" s="56"/>
      <c r="BJ638" s="56"/>
      <c r="BK638" s="56"/>
      <c r="BL638" s="56"/>
      <c r="BM638" s="56"/>
      <c r="BN638" s="56"/>
      <c r="BO638" s="56"/>
      <c r="BP638" s="56"/>
      <c r="BQ638" s="56"/>
      <c r="BR638" s="56"/>
      <c r="BS638" s="56"/>
      <c r="BT638" s="56"/>
      <c r="BU638" s="56"/>
      <c r="BV638" s="56"/>
      <c r="BW638" s="56"/>
      <c r="BX638" s="56"/>
      <c r="BY638" s="56"/>
      <c r="BZ638" s="56"/>
      <c r="CA638" s="56"/>
      <c r="CB638" s="56"/>
      <c r="CC638" s="56"/>
      <c r="CD638" s="56"/>
      <c r="CE638" s="56"/>
      <c r="CF638" s="56"/>
      <c r="CG638" s="56"/>
      <c r="CH638" s="56"/>
      <c r="CI638" s="56"/>
      <c r="CJ638" s="56"/>
      <c r="CK638" s="56"/>
      <c r="CL638" s="56"/>
      <c r="CM638" s="56"/>
      <c r="CN638" s="56"/>
      <c r="CO638" s="56"/>
      <c r="CP638" s="56"/>
      <c r="CQ638" s="56"/>
      <c r="CR638" s="56"/>
      <c r="CS638" s="56"/>
      <c r="CT638" s="56"/>
      <c r="CU638" s="56"/>
      <c r="CV638" s="56"/>
      <c r="CW638" s="56"/>
      <c r="CX638" s="56"/>
      <c r="CY638" s="56"/>
      <c r="CZ638" s="56"/>
      <c r="DA638" s="56"/>
      <c r="DB638" s="56"/>
      <c r="DC638" s="56"/>
      <c r="DD638" s="56"/>
      <c r="DE638" s="56"/>
      <c r="DF638" s="56"/>
      <c r="DG638" s="56"/>
      <c r="DH638" s="56"/>
      <c r="DI638" s="56"/>
      <c r="DJ638" s="56"/>
      <c r="DK638" s="56"/>
      <c r="DL638" s="56"/>
      <c r="DM638" s="56"/>
      <c r="DN638" s="56"/>
      <c r="DO638" s="56"/>
      <c r="DP638" s="56"/>
      <c r="DQ638" s="56"/>
      <c r="DR638" s="56"/>
      <c r="DS638" s="56"/>
      <c r="DT638" s="56"/>
      <c r="DU638" s="56"/>
      <c r="DV638" s="56"/>
      <c r="DW638" s="56"/>
      <c r="DX638" s="56"/>
      <c r="DY638" s="56"/>
      <c r="DZ638" s="56"/>
      <c r="EA638" s="56"/>
      <c r="EB638" s="56"/>
      <c r="EC638" s="56"/>
      <c r="ED638" s="56"/>
      <c r="EE638" s="56"/>
      <c r="EF638" s="56"/>
      <c r="EG638" s="56"/>
      <c r="EH638" s="56"/>
      <c r="EI638" s="56"/>
      <c r="EJ638" s="56"/>
      <c r="EK638" s="56"/>
      <c r="EL638" s="56"/>
      <c r="EM638" s="56"/>
      <c r="EN638" s="56"/>
      <c r="EO638" s="56"/>
      <c r="EP638" s="56"/>
      <c r="EQ638" s="56"/>
      <c r="ER638" s="56"/>
      <c r="ES638" s="56"/>
      <c r="ET638" s="56"/>
      <c r="EU638" s="56"/>
      <c r="EV638" s="56"/>
      <c r="EW638" s="56"/>
      <c r="EX638" s="56"/>
      <c r="EY638" s="56"/>
      <c r="EZ638" s="56"/>
      <c r="FA638" s="56"/>
      <c r="FB638" s="56"/>
      <c r="FC638" s="56"/>
      <c r="FD638" s="56"/>
      <c r="FE638" s="56"/>
      <c r="FF638" s="56"/>
      <c r="FG638" s="56"/>
      <c r="FH638" s="56"/>
      <c r="FI638" s="56"/>
      <c r="FJ638" s="56"/>
      <c r="FK638" s="56"/>
      <c r="FL638" s="56"/>
      <c r="FM638" s="56"/>
      <c r="FN638" s="56"/>
      <c r="FO638" s="56"/>
      <c r="FP638" s="56"/>
      <c r="FQ638" s="56"/>
      <c r="FR638" s="56"/>
      <c r="FS638" s="56"/>
      <c r="FT638" s="56"/>
      <c r="FU638" s="56"/>
      <c r="FV638" s="56"/>
      <c r="FW638" s="56"/>
      <c r="FX638" s="56"/>
      <c r="FY638" s="56"/>
      <c r="FZ638" s="56"/>
      <c r="GA638" s="56"/>
      <c r="GB638" s="56"/>
      <c r="GC638" s="56"/>
      <c r="GD638" s="56"/>
      <c r="GE638" s="56"/>
      <c r="GF638" s="56"/>
      <c r="GG638" s="56"/>
      <c r="GH638" s="56"/>
      <c r="GI638" s="56"/>
      <c r="GJ638" s="56"/>
      <c r="GK638" s="56"/>
      <c r="GL638" s="56"/>
      <c r="GM638" s="56"/>
      <c r="GN638" s="56"/>
      <c r="GO638" s="56"/>
      <c r="GP638" s="56"/>
      <c r="GQ638" s="56"/>
      <c r="GR638" s="56"/>
      <c r="GS638" s="56"/>
      <c r="GT638" s="56"/>
      <c r="GU638" s="56"/>
      <c r="GV638" s="56"/>
      <c r="GW638" s="56"/>
      <c r="GX638" s="56"/>
      <c r="GY638" s="56"/>
      <c r="GZ638" s="56"/>
      <c r="HA638" s="56"/>
      <c r="HB638" s="56"/>
      <c r="HC638" s="56"/>
      <c r="HD638" s="56"/>
      <c r="HE638" s="56"/>
      <c r="HF638" s="56"/>
      <c r="HG638" s="56"/>
      <c r="HH638" s="56"/>
      <c r="HI638" s="56"/>
      <c r="HJ638" s="56"/>
      <c r="HK638" s="56"/>
      <c r="HL638" s="56"/>
      <c r="HM638" s="56"/>
      <c r="HN638" s="56"/>
      <c r="HO638" s="56"/>
      <c r="HP638" s="56"/>
      <c r="HQ638" s="56"/>
      <c r="HR638" s="56"/>
      <c r="HS638" s="56"/>
      <c r="HT638" s="56"/>
      <c r="HU638" s="56"/>
      <c r="HV638" s="56"/>
      <c r="HW638" s="56"/>
      <c r="HX638" s="56"/>
      <c r="HY638" s="56"/>
      <c r="HZ638" s="56"/>
      <c r="IA638" s="56"/>
      <c r="IB638" s="56"/>
      <c r="IC638" s="56"/>
      <c r="ID638" s="56"/>
      <c r="IE638" s="56"/>
      <c r="IF638" s="56"/>
      <c r="IG638" s="56"/>
      <c r="IH638" s="56"/>
      <c r="II638" s="56"/>
      <c r="IJ638" s="56"/>
      <c r="IK638" s="56"/>
      <c r="IL638" s="56"/>
      <c r="IM638" s="56"/>
      <c r="IN638" s="56"/>
      <c r="IO638" s="56"/>
      <c r="IP638" s="56"/>
      <c r="IQ638" s="56"/>
      <c r="IR638" s="56"/>
      <c r="IS638" s="56"/>
      <c r="IT638" s="56"/>
      <c r="IU638" s="56"/>
      <c r="IV638" s="56"/>
      <c r="IW638" s="56"/>
      <c r="IX638" s="56"/>
      <c r="IY638" s="56"/>
      <c r="IZ638" s="56"/>
      <c r="JA638" s="56"/>
      <c r="JB638" s="56"/>
      <c r="JC638" s="56"/>
      <c r="JD638" s="56"/>
      <c r="JE638" s="56"/>
      <c r="JF638" s="56"/>
      <c r="JG638" s="56"/>
      <c r="JH638" s="56"/>
      <c r="JI638" s="56"/>
      <c r="JJ638" s="56"/>
      <c r="JK638" s="56"/>
      <c r="JL638" s="56"/>
      <c r="JM638" s="56"/>
      <c r="JN638" s="56"/>
      <c r="JO638" s="56"/>
      <c r="JP638" s="56"/>
      <c r="JQ638" s="56"/>
      <c r="JR638" s="56"/>
      <c r="JS638" s="56"/>
      <c r="JT638" s="56"/>
      <c r="JU638" s="56"/>
      <c r="JV638" s="56"/>
      <c r="JW638" s="56"/>
    </row>
    <row r="639" spans="1:283" ht="57" x14ac:dyDescent="0.25">
      <c r="A639" s="3">
        <v>2014520000685</v>
      </c>
      <c r="B639" s="4" t="s">
        <v>953</v>
      </c>
      <c r="C639" s="5" t="s">
        <v>13</v>
      </c>
      <c r="D639" s="31">
        <v>23800000</v>
      </c>
      <c r="E639" s="31">
        <v>23800000</v>
      </c>
      <c r="F639" s="31"/>
      <c r="G639" s="54">
        <v>0</v>
      </c>
      <c r="H639" s="54">
        <v>0</v>
      </c>
      <c r="I639" s="54">
        <f t="shared" si="16"/>
        <v>0</v>
      </c>
      <c r="J639" s="54">
        <f t="shared" si="17"/>
        <v>23800000</v>
      </c>
      <c r="K639" s="34">
        <v>600</v>
      </c>
      <c r="L639" s="11" t="s">
        <v>51</v>
      </c>
      <c r="M639" s="5" t="s">
        <v>907</v>
      </c>
      <c r="N639" s="5" t="s">
        <v>29</v>
      </c>
      <c r="O639" s="5" t="s">
        <v>13</v>
      </c>
      <c r="P639" s="17" t="s">
        <v>159</v>
      </c>
      <c r="Q639" s="17" t="s">
        <v>160</v>
      </c>
      <c r="R639" s="47" t="s">
        <v>161</v>
      </c>
      <c r="S639" s="40" t="s">
        <v>1129</v>
      </c>
      <c r="T639" s="61">
        <v>42003</v>
      </c>
    </row>
    <row r="640" spans="1:283" ht="42.75" x14ac:dyDescent="0.25">
      <c r="A640" s="3">
        <v>2014520000686</v>
      </c>
      <c r="B640" s="4" t="s">
        <v>954</v>
      </c>
      <c r="C640" s="5" t="s">
        <v>13</v>
      </c>
      <c r="D640" s="31">
        <v>100000000</v>
      </c>
      <c r="E640" s="31">
        <v>100000000</v>
      </c>
      <c r="F640" s="31"/>
      <c r="G640" s="54">
        <v>0</v>
      </c>
      <c r="H640" s="54">
        <v>0</v>
      </c>
      <c r="I640" s="54">
        <f t="shared" si="16"/>
        <v>0</v>
      </c>
      <c r="J640" s="54">
        <f t="shared" si="17"/>
        <v>100000000</v>
      </c>
      <c r="K640" s="35">
        <v>96228</v>
      </c>
      <c r="L640" s="11" t="s">
        <v>51</v>
      </c>
      <c r="M640" s="5" t="s">
        <v>907</v>
      </c>
      <c r="N640" s="5" t="s">
        <v>29</v>
      </c>
      <c r="O640" s="5" t="s">
        <v>13</v>
      </c>
      <c r="P640" s="17" t="s">
        <v>159</v>
      </c>
      <c r="Q640" s="17" t="s">
        <v>160</v>
      </c>
      <c r="R640" s="47" t="s">
        <v>161</v>
      </c>
      <c r="S640" s="40" t="s">
        <v>1129</v>
      </c>
      <c r="T640" s="61">
        <v>42003</v>
      </c>
    </row>
    <row r="641" spans="1:283" ht="42.75" x14ac:dyDescent="0.25">
      <c r="A641" s="3">
        <v>2014520000687</v>
      </c>
      <c r="B641" s="4" t="s">
        <v>955</v>
      </c>
      <c r="C641" s="5" t="s">
        <v>13</v>
      </c>
      <c r="D641" s="31">
        <v>632812476</v>
      </c>
      <c r="E641" s="31">
        <v>632812476</v>
      </c>
      <c r="F641" s="31"/>
      <c r="G641" s="54">
        <v>0</v>
      </c>
      <c r="H641" s="54">
        <v>0</v>
      </c>
      <c r="I641" s="54">
        <f t="shared" si="16"/>
        <v>0</v>
      </c>
      <c r="J641" s="54">
        <f t="shared" si="17"/>
        <v>632812476</v>
      </c>
      <c r="K641" s="34">
        <v>100</v>
      </c>
      <c r="L641" s="11" t="s">
        <v>51</v>
      </c>
      <c r="M641" s="5" t="s">
        <v>907</v>
      </c>
      <c r="N641" s="5" t="s">
        <v>29</v>
      </c>
      <c r="O641" s="5" t="s">
        <v>13</v>
      </c>
      <c r="P641" s="17" t="s">
        <v>159</v>
      </c>
      <c r="Q641" s="17" t="s">
        <v>160</v>
      </c>
      <c r="R641" s="47" t="s">
        <v>161</v>
      </c>
      <c r="S641" s="40" t="s">
        <v>1129</v>
      </c>
      <c r="T641" s="61">
        <v>42002</v>
      </c>
    </row>
    <row r="642" spans="1:283" s="1" customFormat="1" ht="28.5" x14ac:dyDescent="0.25">
      <c r="A642" s="3">
        <v>2014520000688</v>
      </c>
      <c r="B642" s="4" t="s">
        <v>1155</v>
      </c>
      <c r="C642" s="5"/>
      <c r="D642" s="31"/>
      <c r="E642" s="31"/>
      <c r="F642" s="31"/>
      <c r="G642" s="54"/>
      <c r="H642" s="54"/>
      <c r="I642" s="54"/>
      <c r="J642" s="54"/>
      <c r="K642" s="34"/>
      <c r="L642" s="11"/>
      <c r="M642" s="5"/>
      <c r="N642" s="5"/>
      <c r="O642" s="5"/>
      <c r="P642" s="17"/>
      <c r="Q642" s="17"/>
      <c r="R642" s="47"/>
      <c r="S642" s="40" t="s">
        <v>1134</v>
      </c>
      <c r="T642" s="61">
        <v>41866</v>
      </c>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c r="AS642" s="56"/>
      <c r="AT642" s="56"/>
      <c r="AU642" s="56"/>
      <c r="AV642" s="56"/>
      <c r="AW642" s="56"/>
      <c r="AX642" s="56"/>
      <c r="AY642" s="56"/>
      <c r="AZ642" s="56"/>
      <c r="BA642" s="56"/>
      <c r="BB642" s="56"/>
      <c r="BC642" s="56"/>
      <c r="BD642" s="56"/>
      <c r="BE642" s="56"/>
      <c r="BF642" s="56"/>
      <c r="BG642" s="56"/>
      <c r="BH642" s="56"/>
      <c r="BI642" s="56"/>
      <c r="BJ642" s="56"/>
      <c r="BK642" s="56"/>
      <c r="BL642" s="56"/>
      <c r="BM642" s="56"/>
      <c r="BN642" s="56"/>
      <c r="BO642" s="56"/>
      <c r="BP642" s="56"/>
      <c r="BQ642" s="56"/>
      <c r="BR642" s="56"/>
      <c r="BS642" s="56"/>
      <c r="BT642" s="56"/>
      <c r="BU642" s="56"/>
      <c r="BV642" s="56"/>
      <c r="BW642" s="56"/>
      <c r="BX642" s="56"/>
      <c r="BY642" s="56"/>
      <c r="BZ642" s="56"/>
      <c r="CA642" s="56"/>
      <c r="CB642" s="56"/>
      <c r="CC642" s="56"/>
      <c r="CD642" s="56"/>
      <c r="CE642" s="56"/>
      <c r="CF642" s="56"/>
      <c r="CG642" s="56"/>
      <c r="CH642" s="56"/>
      <c r="CI642" s="56"/>
      <c r="CJ642" s="56"/>
      <c r="CK642" s="56"/>
      <c r="CL642" s="56"/>
      <c r="CM642" s="56"/>
      <c r="CN642" s="56"/>
      <c r="CO642" s="56"/>
      <c r="CP642" s="56"/>
      <c r="CQ642" s="56"/>
      <c r="CR642" s="56"/>
      <c r="CS642" s="56"/>
      <c r="CT642" s="56"/>
      <c r="CU642" s="56"/>
      <c r="CV642" s="56"/>
      <c r="CW642" s="56"/>
      <c r="CX642" s="56"/>
      <c r="CY642" s="56"/>
      <c r="CZ642" s="56"/>
      <c r="DA642" s="56"/>
      <c r="DB642" s="56"/>
      <c r="DC642" s="56"/>
      <c r="DD642" s="56"/>
      <c r="DE642" s="56"/>
      <c r="DF642" s="56"/>
      <c r="DG642" s="56"/>
      <c r="DH642" s="56"/>
      <c r="DI642" s="56"/>
      <c r="DJ642" s="56"/>
      <c r="DK642" s="56"/>
      <c r="DL642" s="56"/>
      <c r="DM642" s="56"/>
      <c r="DN642" s="56"/>
      <c r="DO642" s="56"/>
      <c r="DP642" s="56"/>
      <c r="DQ642" s="56"/>
      <c r="DR642" s="56"/>
      <c r="DS642" s="56"/>
      <c r="DT642" s="56"/>
      <c r="DU642" s="56"/>
      <c r="DV642" s="56"/>
      <c r="DW642" s="56"/>
      <c r="DX642" s="56"/>
      <c r="DY642" s="56"/>
      <c r="DZ642" s="56"/>
      <c r="EA642" s="56"/>
      <c r="EB642" s="56"/>
      <c r="EC642" s="56"/>
      <c r="ED642" s="56"/>
      <c r="EE642" s="56"/>
      <c r="EF642" s="56"/>
      <c r="EG642" s="56"/>
      <c r="EH642" s="56"/>
      <c r="EI642" s="56"/>
      <c r="EJ642" s="56"/>
      <c r="EK642" s="56"/>
      <c r="EL642" s="56"/>
      <c r="EM642" s="56"/>
      <c r="EN642" s="56"/>
      <c r="EO642" s="56"/>
      <c r="EP642" s="56"/>
      <c r="EQ642" s="56"/>
      <c r="ER642" s="56"/>
      <c r="ES642" s="56"/>
      <c r="ET642" s="56"/>
      <c r="EU642" s="56"/>
      <c r="EV642" s="56"/>
      <c r="EW642" s="56"/>
      <c r="EX642" s="56"/>
      <c r="EY642" s="56"/>
      <c r="EZ642" s="56"/>
      <c r="FA642" s="56"/>
      <c r="FB642" s="56"/>
      <c r="FC642" s="56"/>
      <c r="FD642" s="56"/>
      <c r="FE642" s="56"/>
      <c r="FF642" s="56"/>
      <c r="FG642" s="56"/>
      <c r="FH642" s="56"/>
      <c r="FI642" s="56"/>
      <c r="FJ642" s="56"/>
      <c r="FK642" s="56"/>
      <c r="FL642" s="56"/>
      <c r="FM642" s="56"/>
      <c r="FN642" s="56"/>
      <c r="FO642" s="56"/>
      <c r="FP642" s="56"/>
      <c r="FQ642" s="56"/>
      <c r="FR642" s="56"/>
      <c r="FS642" s="56"/>
      <c r="FT642" s="56"/>
      <c r="FU642" s="56"/>
      <c r="FV642" s="56"/>
      <c r="FW642" s="56"/>
      <c r="FX642" s="56"/>
      <c r="FY642" s="56"/>
      <c r="FZ642" s="56"/>
      <c r="GA642" s="56"/>
      <c r="GB642" s="56"/>
      <c r="GC642" s="56"/>
      <c r="GD642" s="56"/>
      <c r="GE642" s="56"/>
      <c r="GF642" s="56"/>
      <c r="GG642" s="56"/>
      <c r="GH642" s="56"/>
      <c r="GI642" s="56"/>
      <c r="GJ642" s="56"/>
      <c r="GK642" s="56"/>
      <c r="GL642" s="56"/>
      <c r="GM642" s="56"/>
      <c r="GN642" s="56"/>
      <c r="GO642" s="56"/>
      <c r="GP642" s="56"/>
      <c r="GQ642" s="56"/>
      <c r="GR642" s="56"/>
      <c r="GS642" s="56"/>
      <c r="GT642" s="56"/>
      <c r="GU642" s="56"/>
      <c r="GV642" s="56"/>
      <c r="GW642" s="56"/>
      <c r="GX642" s="56"/>
      <c r="GY642" s="56"/>
      <c r="GZ642" s="56"/>
      <c r="HA642" s="56"/>
      <c r="HB642" s="56"/>
      <c r="HC642" s="56"/>
      <c r="HD642" s="56"/>
      <c r="HE642" s="56"/>
      <c r="HF642" s="56"/>
      <c r="HG642" s="56"/>
      <c r="HH642" s="56"/>
      <c r="HI642" s="56"/>
      <c r="HJ642" s="56"/>
      <c r="HK642" s="56"/>
      <c r="HL642" s="56"/>
      <c r="HM642" s="56"/>
      <c r="HN642" s="56"/>
      <c r="HO642" s="56"/>
      <c r="HP642" s="56"/>
      <c r="HQ642" s="56"/>
      <c r="HR642" s="56"/>
      <c r="HS642" s="56"/>
      <c r="HT642" s="56"/>
      <c r="HU642" s="56"/>
      <c r="HV642" s="56"/>
      <c r="HW642" s="56"/>
      <c r="HX642" s="56"/>
      <c r="HY642" s="56"/>
      <c r="HZ642" s="56"/>
      <c r="IA642" s="56"/>
      <c r="IB642" s="56"/>
      <c r="IC642" s="56"/>
      <c r="ID642" s="56"/>
      <c r="IE642" s="56"/>
      <c r="IF642" s="56"/>
      <c r="IG642" s="56"/>
      <c r="IH642" s="56"/>
      <c r="II642" s="56"/>
      <c r="IJ642" s="56"/>
      <c r="IK642" s="56"/>
      <c r="IL642" s="56"/>
      <c r="IM642" s="56"/>
      <c r="IN642" s="56"/>
      <c r="IO642" s="56"/>
      <c r="IP642" s="56"/>
      <c r="IQ642" s="56"/>
      <c r="IR642" s="56"/>
      <c r="IS642" s="56"/>
      <c r="IT642" s="56"/>
      <c r="IU642" s="56"/>
      <c r="IV642" s="56"/>
      <c r="IW642" s="56"/>
      <c r="IX642" s="56"/>
      <c r="IY642" s="56"/>
      <c r="IZ642" s="56"/>
      <c r="JA642" s="56"/>
      <c r="JB642" s="56"/>
      <c r="JC642" s="56"/>
      <c r="JD642" s="56"/>
      <c r="JE642" s="56"/>
      <c r="JF642" s="56"/>
      <c r="JG642" s="56"/>
      <c r="JH642" s="56"/>
      <c r="JI642" s="56"/>
      <c r="JJ642" s="56"/>
      <c r="JK642" s="56"/>
      <c r="JL642" s="56"/>
      <c r="JM642" s="56"/>
      <c r="JN642" s="56"/>
      <c r="JO642" s="56"/>
      <c r="JP642" s="56"/>
      <c r="JQ642" s="56"/>
      <c r="JR642" s="56"/>
      <c r="JS642" s="56"/>
      <c r="JT642" s="56"/>
      <c r="JU642" s="56"/>
      <c r="JV642" s="56"/>
      <c r="JW642" s="56"/>
    </row>
    <row r="643" spans="1:283" s="1" customFormat="1" ht="42.75" x14ac:dyDescent="0.25">
      <c r="A643" s="3">
        <v>2014520000689</v>
      </c>
      <c r="B643" s="4" t="s">
        <v>1072</v>
      </c>
      <c r="C643" s="5" t="s">
        <v>13</v>
      </c>
      <c r="D643" s="31">
        <v>955387524</v>
      </c>
      <c r="E643" s="31">
        <v>955387524</v>
      </c>
      <c r="F643" s="31"/>
      <c r="G643" s="54"/>
      <c r="H643" s="54"/>
      <c r="I643" s="54"/>
      <c r="J643" s="54"/>
      <c r="K643" s="34"/>
      <c r="L643" s="11"/>
      <c r="M643" s="5"/>
      <c r="N643" s="5"/>
      <c r="O643" s="5"/>
      <c r="P643" s="17"/>
      <c r="Q643" s="17"/>
      <c r="R643" s="47"/>
      <c r="S643" s="40" t="s">
        <v>1134</v>
      </c>
      <c r="T643" s="61"/>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c r="AS643" s="56"/>
      <c r="AT643" s="56"/>
      <c r="AU643" s="56"/>
      <c r="AV643" s="56"/>
      <c r="AW643" s="56"/>
      <c r="AX643" s="56"/>
      <c r="AY643" s="56"/>
      <c r="AZ643" s="56"/>
      <c r="BA643" s="56"/>
      <c r="BB643" s="56"/>
      <c r="BC643" s="56"/>
      <c r="BD643" s="56"/>
      <c r="BE643" s="56"/>
      <c r="BF643" s="56"/>
      <c r="BG643" s="56"/>
      <c r="BH643" s="56"/>
      <c r="BI643" s="56"/>
      <c r="BJ643" s="56"/>
      <c r="BK643" s="56"/>
      <c r="BL643" s="56"/>
      <c r="BM643" s="56"/>
      <c r="BN643" s="56"/>
      <c r="BO643" s="56"/>
      <c r="BP643" s="56"/>
      <c r="BQ643" s="56"/>
      <c r="BR643" s="56"/>
      <c r="BS643" s="56"/>
      <c r="BT643" s="56"/>
      <c r="BU643" s="56"/>
      <c r="BV643" s="56"/>
      <c r="BW643" s="56"/>
      <c r="BX643" s="56"/>
      <c r="BY643" s="56"/>
      <c r="BZ643" s="56"/>
      <c r="CA643" s="56"/>
      <c r="CB643" s="56"/>
      <c r="CC643" s="56"/>
      <c r="CD643" s="56"/>
      <c r="CE643" s="56"/>
      <c r="CF643" s="56"/>
      <c r="CG643" s="56"/>
      <c r="CH643" s="56"/>
      <c r="CI643" s="56"/>
      <c r="CJ643" s="56"/>
      <c r="CK643" s="56"/>
      <c r="CL643" s="56"/>
      <c r="CM643" s="56"/>
      <c r="CN643" s="56"/>
      <c r="CO643" s="56"/>
      <c r="CP643" s="56"/>
      <c r="CQ643" s="56"/>
      <c r="CR643" s="56"/>
      <c r="CS643" s="56"/>
      <c r="CT643" s="56"/>
      <c r="CU643" s="56"/>
      <c r="CV643" s="56"/>
      <c r="CW643" s="56"/>
      <c r="CX643" s="56"/>
      <c r="CY643" s="56"/>
      <c r="CZ643" s="56"/>
      <c r="DA643" s="56"/>
      <c r="DB643" s="56"/>
      <c r="DC643" s="56"/>
      <c r="DD643" s="56"/>
      <c r="DE643" s="56"/>
      <c r="DF643" s="56"/>
      <c r="DG643" s="56"/>
      <c r="DH643" s="56"/>
      <c r="DI643" s="56"/>
      <c r="DJ643" s="56"/>
      <c r="DK643" s="56"/>
      <c r="DL643" s="56"/>
      <c r="DM643" s="56"/>
      <c r="DN643" s="56"/>
      <c r="DO643" s="56"/>
      <c r="DP643" s="56"/>
      <c r="DQ643" s="56"/>
      <c r="DR643" s="56"/>
      <c r="DS643" s="56"/>
      <c r="DT643" s="56"/>
      <c r="DU643" s="56"/>
      <c r="DV643" s="56"/>
      <c r="DW643" s="56"/>
      <c r="DX643" s="56"/>
      <c r="DY643" s="56"/>
      <c r="DZ643" s="56"/>
      <c r="EA643" s="56"/>
      <c r="EB643" s="56"/>
      <c r="EC643" s="56"/>
      <c r="ED643" s="56"/>
      <c r="EE643" s="56"/>
      <c r="EF643" s="56"/>
      <c r="EG643" s="56"/>
      <c r="EH643" s="56"/>
      <c r="EI643" s="56"/>
      <c r="EJ643" s="56"/>
      <c r="EK643" s="56"/>
      <c r="EL643" s="56"/>
      <c r="EM643" s="56"/>
      <c r="EN643" s="56"/>
      <c r="EO643" s="56"/>
      <c r="EP643" s="56"/>
      <c r="EQ643" s="56"/>
      <c r="ER643" s="56"/>
      <c r="ES643" s="56"/>
      <c r="ET643" s="56"/>
      <c r="EU643" s="56"/>
      <c r="EV643" s="56"/>
      <c r="EW643" s="56"/>
      <c r="EX643" s="56"/>
      <c r="EY643" s="56"/>
      <c r="EZ643" s="56"/>
      <c r="FA643" s="56"/>
      <c r="FB643" s="56"/>
      <c r="FC643" s="56"/>
      <c r="FD643" s="56"/>
      <c r="FE643" s="56"/>
      <c r="FF643" s="56"/>
      <c r="FG643" s="56"/>
      <c r="FH643" s="56"/>
      <c r="FI643" s="56"/>
      <c r="FJ643" s="56"/>
      <c r="FK643" s="56"/>
      <c r="FL643" s="56"/>
      <c r="FM643" s="56"/>
      <c r="FN643" s="56"/>
      <c r="FO643" s="56"/>
      <c r="FP643" s="56"/>
      <c r="FQ643" s="56"/>
      <c r="FR643" s="56"/>
      <c r="FS643" s="56"/>
      <c r="FT643" s="56"/>
      <c r="FU643" s="56"/>
      <c r="FV643" s="56"/>
      <c r="FW643" s="56"/>
      <c r="FX643" s="56"/>
      <c r="FY643" s="56"/>
      <c r="FZ643" s="56"/>
      <c r="GA643" s="56"/>
      <c r="GB643" s="56"/>
      <c r="GC643" s="56"/>
      <c r="GD643" s="56"/>
      <c r="GE643" s="56"/>
      <c r="GF643" s="56"/>
      <c r="GG643" s="56"/>
      <c r="GH643" s="56"/>
      <c r="GI643" s="56"/>
      <c r="GJ643" s="56"/>
      <c r="GK643" s="56"/>
      <c r="GL643" s="56"/>
      <c r="GM643" s="56"/>
      <c r="GN643" s="56"/>
      <c r="GO643" s="56"/>
      <c r="GP643" s="56"/>
      <c r="GQ643" s="56"/>
      <c r="GR643" s="56"/>
      <c r="GS643" s="56"/>
      <c r="GT643" s="56"/>
      <c r="GU643" s="56"/>
      <c r="GV643" s="56"/>
      <c r="GW643" s="56"/>
      <c r="GX643" s="56"/>
      <c r="GY643" s="56"/>
      <c r="GZ643" s="56"/>
      <c r="HA643" s="56"/>
      <c r="HB643" s="56"/>
      <c r="HC643" s="56"/>
      <c r="HD643" s="56"/>
      <c r="HE643" s="56"/>
      <c r="HF643" s="56"/>
      <c r="HG643" s="56"/>
      <c r="HH643" s="56"/>
      <c r="HI643" s="56"/>
      <c r="HJ643" s="56"/>
      <c r="HK643" s="56"/>
      <c r="HL643" s="56"/>
      <c r="HM643" s="56"/>
      <c r="HN643" s="56"/>
      <c r="HO643" s="56"/>
      <c r="HP643" s="56"/>
      <c r="HQ643" s="56"/>
      <c r="HR643" s="56"/>
      <c r="HS643" s="56"/>
      <c r="HT643" s="56"/>
      <c r="HU643" s="56"/>
      <c r="HV643" s="56"/>
      <c r="HW643" s="56"/>
      <c r="HX643" s="56"/>
      <c r="HY643" s="56"/>
      <c r="HZ643" s="56"/>
      <c r="IA643" s="56"/>
      <c r="IB643" s="56"/>
      <c r="IC643" s="56"/>
      <c r="ID643" s="56"/>
      <c r="IE643" s="56"/>
      <c r="IF643" s="56"/>
      <c r="IG643" s="56"/>
      <c r="IH643" s="56"/>
      <c r="II643" s="56"/>
      <c r="IJ643" s="56"/>
      <c r="IK643" s="56"/>
      <c r="IL643" s="56"/>
      <c r="IM643" s="56"/>
      <c r="IN643" s="56"/>
      <c r="IO643" s="56"/>
      <c r="IP643" s="56"/>
      <c r="IQ643" s="56"/>
      <c r="IR643" s="56"/>
      <c r="IS643" s="56"/>
      <c r="IT643" s="56"/>
      <c r="IU643" s="56"/>
      <c r="IV643" s="56"/>
      <c r="IW643" s="56"/>
      <c r="IX643" s="56"/>
      <c r="IY643" s="56"/>
      <c r="IZ643" s="56"/>
      <c r="JA643" s="56"/>
      <c r="JB643" s="56"/>
      <c r="JC643" s="56"/>
      <c r="JD643" s="56"/>
      <c r="JE643" s="56"/>
      <c r="JF643" s="56"/>
      <c r="JG643" s="56"/>
      <c r="JH643" s="56"/>
      <c r="JI643" s="56"/>
      <c r="JJ643" s="56"/>
      <c r="JK643" s="56"/>
      <c r="JL643" s="56"/>
      <c r="JM643" s="56"/>
      <c r="JN643" s="56"/>
      <c r="JO643" s="56"/>
      <c r="JP643" s="56"/>
      <c r="JQ643" s="56"/>
      <c r="JR643" s="56"/>
      <c r="JS643" s="56"/>
      <c r="JT643" s="56"/>
      <c r="JU643" s="56"/>
      <c r="JV643" s="56"/>
      <c r="JW643" s="56"/>
    </row>
    <row r="644" spans="1:283" s="1" customFormat="1" ht="28.5" x14ac:dyDescent="0.25">
      <c r="A644" s="3">
        <v>2014520000690</v>
      </c>
      <c r="B644" s="4" t="s">
        <v>1156</v>
      </c>
      <c r="C644" s="5" t="s">
        <v>13</v>
      </c>
      <c r="D644" s="31"/>
      <c r="E644" s="31"/>
      <c r="F644" s="31"/>
      <c r="G644" s="54"/>
      <c r="H644" s="54"/>
      <c r="I644" s="54"/>
      <c r="J644" s="54"/>
      <c r="K644" s="34"/>
      <c r="L644" s="11"/>
      <c r="M644" s="5"/>
      <c r="N644" s="5"/>
      <c r="O644" s="5"/>
      <c r="P644" s="17"/>
      <c r="Q644" s="17"/>
      <c r="R644" s="47"/>
      <c r="S644" s="40" t="s">
        <v>1134</v>
      </c>
      <c r="T644" s="61">
        <v>41866</v>
      </c>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c r="AS644" s="56"/>
      <c r="AT644" s="56"/>
      <c r="AU644" s="56"/>
      <c r="AV644" s="56"/>
      <c r="AW644" s="56"/>
      <c r="AX644" s="56"/>
      <c r="AY644" s="56"/>
      <c r="AZ644" s="56"/>
      <c r="BA644" s="56"/>
      <c r="BB644" s="56"/>
      <c r="BC644" s="56"/>
      <c r="BD644" s="56"/>
      <c r="BE644" s="56"/>
      <c r="BF644" s="56"/>
      <c r="BG644" s="56"/>
      <c r="BH644" s="56"/>
      <c r="BI644" s="56"/>
      <c r="BJ644" s="56"/>
      <c r="BK644" s="56"/>
      <c r="BL644" s="56"/>
      <c r="BM644" s="56"/>
      <c r="BN644" s="56"/>
      <c r="BO644" s="56"/>
      <c r="BP644" s="56"/>
      <c r="BQ644" s="56"/>
      <c r="BR644" s="56"/>
      <c r="BS644" s="56"/>
      <c r="BT644" s="56"/>
      <c r="BU644" s="56"/>
      <c r="BV644" s="56"/>
      <c r="BW644" s="56"/>
      <c r="BX644" s="56"/>
      <c r="BY644" s="56"/>
      <c r="BZ644" s="56"/>
      <c r="CA644" s="56"/>
      <c r="CB644" s="56"/>
      <c r="CC644" s="56"/>
      <c r="CD644" s="56"/>
      <c r="CE644" s="56"/>
      <c r="CF644" s="56"/>
      <c r="CG644" s="56"/>
      <c r="CH644" s="56"/>
      <c r="CI644" s="56"/>
      <c r="CJ644" s="56"/>
      <c r="CK644" s="56"/>
      <c r="CL644" s="56"/>
      <c r="CM644" s="56"/>
      <c r="CN644" s="56"/>
      <c r="CO644" s="56"/>
      <c r="CP644" s="56"/>
      <c r="CQ644" s="56"/>
      <c r="CR644" s="56"/>
      <c r="CS644" s="56"/>
      <c r="CT644" s="56"/>
      <c r="CU644" s="56"/>
      <c r="CV644" s="56"/>
      <c r="CW644" s="56"/>
      <c r="CX644" s="56"/>
      <c r="CY644" s="56"/>
      <c r="CZ644" s="56"/>
      <c r="DA644" s="56"/>
      <c r="DB644" s="56"/>
      <c r="DC644" s="56"/>
      <c r="DD644" s="56"/>
      <c r="DE644" s="56"/>
      <c r="DF644" s="56"/>
      <c r="DG644" s="56"/>
      <c r="DH644" s="56"/>
      <c r="DI644" s="56"/>
      <c r="DJ644" s="56"/>
      <c r="DK644" s="56"/>
      <c r="DL644" s="56"/>
      <c r="DM644" s="56"/>
      <c r="DN644" s="56"/>
      <c r="DO644" s="56"/>
      <c r="DP644" s="56"/>
      <c r="DQ644" s="56"/>
      <c r="DR644" s="56"/>
      <c r="DS644" s="56"/>
      <c r="DT644" s="56"/>
      <c r="DU644" s="56"/>
      <c r="DV644" s="56"/>
      <c r="DW644" s="56"/>
      <c r="DX644" s="56"/>
      <c r="DY644" s="56"/>
      <c r="DZ644" s="56"/>
      <c r="EA644" s="56"/>
      <c r="EB644" s="56"/>
      <c r="EC644" s="56"/>
      <c r="ED644" s="56"/>
      <c r="EE644" s="56"/>
      <c r="EF644" s="56"/>
      <c r="EG644" s="56"/>
      <c r="EH644" s="56"/>
      <c r="EI644" s="56"/>
      <c r="EJ644" s="56"/>
      <c r="EK644" s="56"/>
      <c r="EL644" s="56"/>
      <c r="EM644" s="56"/>
      <c r="EN644" s="56"/>
      <c r="EO644" s="56"/>
      <c r="EP644" s="56"/>
      <c r="EQ644" s="56"/>
      <c r="ER644" s="56"/>
      <c r="ES644" s="56"/>
      <c r="ET644" s="56"/>
      <c r="EU644" s="56"/>
      <c r="EV644" s="56"/>
      <c r="EW644" s="56"/>
      <c r="EX644" s="56"/>
      <c r="EY644" s="56"/>
      <c r="EZ644" s="56"/>
      <c r="FA644" s="56"/>
      <c r="FB644" s="56"/>
      <c r="FC644" s="56"/>
      <c r="FD644" s="56"/>
      <c r="FE644" s="56"/>
      <c r="FF644" s="56"/>
      <c r="FG644" s="56"/>
      <c r="FH644" s="56"/>
      <c r="FI644" s="56"/>
      <c r="FJ644" s="56"/>
      <c r="FK644" s="56"/>
      <c r="FL644" s="56"/>
      <c r="FM644" s="56"/>
      <c r="FN644" s="56"/>
      <c r="FO644" s="56"/>
      <c r="FP644" s="56"/>
      <c r="FQ644" s="56"/>
      <c r="FR644" s="56"/>
      <c r="FS644" s="56"/>
      <c r="FT644" s="56"/>
      <c r="FU644" s="56"/>
      <c r="FV644" s="56"/>
      <c r="FW644" s="56"/>
      <c r="FX644" s="56"/>
      <c r="FY644" s="56"/>
      <c r="FZ644" s="56"/>
      <c r="GA644" s="56"/>
      <c r="GB644" s="56"/>
      <c r="GC644" s="56"/>
      <c r="GD644" s="56"/>
      <c r="GE644" s="56"/>
      <c r="GF644" s="56"/>
      <c r="GG644" s="56"/>
      <c r="GH644" s="56"/>
      <c r="GI644" s="56"/>
      <c r="GJ644" s="56"/>
      <c r="GK644" s="56"/>
      <c r="GL644" s="56"/>
      <c r="GM644" s="56"/>
      <c r="GN644" s="56"/>
      <c r="GO644" s="56"/>
      <c r="GP644" s="56"/>
      <c r="GQ644" s="56"/>
      <c r="GR644" s="56"/>
      <c r="GS644" s="56"/>
      <c r="GT644" s="56"/>
      <c r="GU644" s="56"/>
      <c r="GV644" s="56"/>
      <c r="GW644" s="56"/>
      <c r="GX644" s="56"/>
      <c r="GY644" s="56"/>
      <c r="GZ644" s="56"/>
      <c r="HA644" s="56"/>
      <c r="HB644" s="56"/>
      <c r="HC644" s="56"/>
      <c r="HD644" s="56"/>
      <c r="HE644" s="56"/>
      <c r="HF644" s="56"/>
      <c r="HG644" s="56"/>
      <c r="HH644" s="56"/>
      <c r="HI644" s="56"/>
      <c r="HJ644" s="56"/>
      <c r="HK644" s="56"/>
      <c r="HL644" s="56"/>
      <c r="HM644" s="56"/>
      <c r="HN644" s="56"/>
      <c r="HO644" s="56"/>
      <c r="HP644" s="56"/>
      <c r="HQ644" s="56"/>
      <c r="HR644" s="56"/>
      <c r="HS644" s="56"/>
      <c r="HT644" s="56"/>
      <c r="HU644" s="56"/>
      <c r="HV644" s="56"/>
      <c r="HW644" s="56"/>
      <c r="HX644" s="56"/>
      <c r="HY644" s="56"/>
      <c r="HZ644" s="56"/>
      <c r="IA644" s="56"/>
      <c r="IB644" s="56"/>
      <c r="IC644" s="56"/>
      <c r="ID644" s="56"/>
      <c r="IE644" s="56"/>
      <c r="IF644" s="56"/>
      <c r="IG644" s="56"/>
      <c r="IH644" s="56"/>
      <c r="II644" s="56"/>
      <c r="IJ644" s="56"/>
      <c r="IK644" s="56"/>
      <c r="IL644" s="56"/>
      <c r="IM644" s="56"/>
      <c r="IN644" s="56"/>
      <c r="IO644" s="56"/>
      <c r="IP644" s="56"/>
      <c r="IQ644" s="56"/>
      <c r="IR644" s="56"/>
      <c r="IS644" s="56"/>
      <c r="IT644" s="56"/>
      <c r="IU644" s="56"/>
      <c r="IV644" s="56"/>
      <c r="IW644" s="56"/>
      <c r="IX644" s="56"/>
      <c r="IY644" s="56"/>
      <c r="IZ644" s="56"/>
      <c r="JA644" s="56"/>
      <c r="JB644" s="56"/>
      <c r="JC644" s="56"/>
      <c r="JD644" s="56"/>
      <c r="JE644" s="56"/>
      <c r="JF644" s="56"/>
      <c r="JG644" s="56"/>
      <c r="JH644" s="56"/>
      <c r="JI644" s="56"/>
      <c r="JJ644" s="56"/>
      <c r="JK644" s="56"/>
      <c r="JL644" s="56"/>
      <c r="JM644" s="56"/>
      <c r="JN644" s="56"/>
      <c r="JO644" s="56"/>
      <c r="JP644" s="56"/>
      <c r="JQ644" s="56"/>
      <c r="JR644" s="56"/>
      <c r="JS644" s="56"/>
      <c r="JT644" s="56"/>
      <c r="JU644" s="56"/>
      <c r="JV644" s="56"/>
      <c r="JW644" s="56"/>
    </row>
    <row r="645" spans="1:283" ht="71.25" x14ac:dyDescent="0.25">
      <c r="A645" s="3">
        <v>2014520000691</v>
      </c>
      <c r="B645" s="4" t="s">
        <v>956</v>
      </c>
      <c r="C645" s="5" t="s">
        <v>13</v>
      </c>
      <c r="D645" s="31">
        <v>50000000</v>
      </c>
      <c r="E645" s="31">
        <v>50000000</v>
      </c>
      <c r="F645" s="31"/>
      <c r="G645" s="54">
        <v>0</v>
      </c>
      <c r="H645" s="54">
        <v>0</v>
      </c>
      <c r="I645" s="54">
        <f t="shared" si="16"/>
        <v>0</v>
      </c>
      <c r="J645" s="54">
        <f t="shared" si="17"/>
        <v>50000000</v>
      </c>
      <c r="K645" s="35">
        <v>1680795</v>
      </c>
      <c r="L645" s="11" t="s">
        <v>49</v>
      </c>
      <c r="M645" s="5" t="s">
        <v>907</v>
      </c>
      <c r="N645" s="5" t="s">
        <v>58</v>
      </c>
      <c r="O645" s="5" t="s">
        <v>13</v>
      </c>
      <c r="P645" s="9" t="s">
        <v>311</v>
      </c>
      <c r="Q645" s="9" t="s">
        <v>312</v>
      </c>
      <c r="R645" s="33" t="s">
        <v>957</v>
      </c>
      <c r="S645" s="40" t="s">
        <v>1129</v>
      </c>
      <c r="T645" s="61">
        <v>41866</v>
      </c>
    </row>
    <row r="646" spans="1:283" s="1" customFormat="1" ht="42.75" x14ac:dyDescent="0.25">
      <c r="A646" s="3">
        <v>2014520000692</v>
      </c>
      <c r="B646" s="4" t="s">
        <v>1017</v>
      </c>
      <c r="C646" s="5" t="s">
        <v>13</v>
      </c>
      <c r="D646" s="31"/>
      <c r="E646" s="31"/>
      <c r="F646" s="31"/>
      <c r="G646" s="54"/>
      <c r="H646" s="54"/>
      <c r="I646" s="54"/>
      <c r="J646" s="54"/>
      <c r="K646" s="35"/>
      <c r="L646" s="11"/>
      <c r="M646" s="5"/>
      <c r="N646" s="5"/>
      <c r="O646" s="5"/>
      <c r="P646" s="9"/>
      <c r="Q646" s="9"/>
      <c r="R646" s="33"/>
      <c r="S646" s="40" t="s">
        <v>1134</v>
      </c>
      <c r="T646" s="61">
        <v>41866</v>
      </c>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c r="AS646" s="56"/>
      <c r="AT646" s="56"/>
      <c r="AU646" s="56"/>
      <c r="AV646" s="56"/>
      <c r="AW646" s="56"/>
      <c r="AX646" s="56"/>
      <c r="AY646" s="56"/>
      <c r="AZ646" s="56"/>
      <c r="BA646" s="56"/>
      <c r="BB646" s="56"/>
      <c r="BC646" s="56"/>
      <c r="BD646" s="56"/>
      <c r="BE646" s="56"/>
      <c r="BF646" s="56"/>
      <c r="BG646" s="56"/>
      <c r="BH646" s="56"/>
      <c r="BI646" s="56"/>
      <c r="BJ646" s="56"/>
      <c r="BK646" s="56"/>
      <c r="BL646" s="56"/>
      <c r="BM646" s="56"/>
      <c r="BN646" s="56"/>
      <c r="BO646" s="56"/>
      <c r="BP646" s="56"/>
      <c r="BQ646" s="56"/>
      <c r="BR646" s="56"/>
      <c r="BS646" s="56"/>
      <c r="BT646" s="56"/>
      <c r="BU646" s="56"/>
      <c r="BV646" s="56"/>
      <c r="BW646" s="56"/>
      <c r="BX646" s="56"/>
      <c r="BY646" s="56"/>
      <c r="BZ646" s="56"/>
      <c r="CA646" s="56"/>
      <c r="CB646" s="56"/>
      <c r="CC646" s="56"/>
      <c r="CD646" s="56"/>
      <c r="CE646" s="56"/>
      <c r="CF646" s="56"/>
      <c r="CG646" s="56"/>
      <c r="CH646" s="56"/>
      <c r="CI646" s="56"/>
      <c r="CJ646" s="56"/>
      <c r="CK646" s="56"/>
      <c r="CL646" s="56"/>
      <c r="CM646" s="56"/>
      <c r="CN646" s="56"/>
      <c r="CO646" s="56"/>
      <c r="CP646" s="56"/>
      <c r="CQ646" s="56"/>
      <c r="CR646" s="56"/>
      <c r="CS646" s="56"/>
      <c r="CT646" s="56"/>
      <c r="CU646" s="56"/>
      <c r="CV646" s="56"/>
      <c r="CW646" s="56"/>
      <c r="CX646" s="56"/>
      <c r="CY646" s="56"/>
      <c r="CZ646" s="56"/>
      <c r="DA646" s="56"/>
      <c r="DB646" s="56"/>
      <c r="DC646" s="56"/>
      <c r="DD646" s="56"/>
      <c r="DE646" s="56"/>
      <c r="DF646" s="56"/>
      <c r="DG646" s="56"/>
      <c r="DH646" s="56"/>
      <c r="DI646" s="56"/>
      <c r="DJ646" s="56"/>
      <c r="DK646" s="56"/>
      <c r="DL646" s="56"/>
      <c r="DM646" s="56"/>
      <c r="DN646" s="56"/>
      <c r="DO646" s="56"/>
      <c r="DP646" s="56"/>
      <c r="DQ646" s="56"/>
      <c r="DR646" s="56"/>
      <c r="DS646" s="56"/>
      <c r="DT646" s="56"/>
      <c r="DU646" s="56"/>
      <c r="DV646" s="56"/>
      <c r="DW646" s="56"/>
      <c r="DX646" s="56"/>
      <c r="DY646" s="56"/>
      <c r="DZ646" s="56"/>
      <c r="EA646" s="56"/>
      <c r="EB646" s="56"/>
      <c r="EC646" s="56"/>
      <c r="ED646" s="56"/>
      <c r="EE646" s="56"/>
      <c r="EF646" s="56"/>
      <c r="EG646" s="56"/>
      <c r="EH646" s="56"/>
      <c r="EI646" s="56"/>
      <c r="EJ646" s="56"/>
      <c r="EK646" s="56"/>
      <c r="EL646" s="56"/>
      <c r="EM646" s="56"/>
      <c r="EN646" s="56"/>
      <c r="EO646" s="56"/>
      <c r="EP646" s="56"/>
      <c r="EQ646" s="56"/>
      <c r="ER646" s="56"/>
      <c r="ES646" s="56"/>
      <c r="ET646" s="56"/>
      <c r="EU646" s="56"/>
      <c r="EV646" s="56"/>
      <c r="EW646" s="56"/>
      <c r="EX646" s="56"/>
      <c r="EY646" s="56"/>
      <c r="EZ646" s="56"/>
      <c r="FA646" s="56"/>
      <c r="FB646" s="56"/>
      <c r="FC646" s="56"/>
      <c r="FD646" s="56"/>
      <c r="FE646" s="56"/>
      <c r="FF646" s="56"/>
      <c r="FG646" s="56"/>
      <c r="FH646" s="56"/>
      <c r="FI646" s="56"/>
      <c r="FJ646" s="56"/>
      <c r="FK646" s="56"/>
      <c r="FL646" s="56"/>
      <c r="FM646" s="56"/>
      <c r="FN646" s="56"/>
      <c r="FO646" s="56"/>
      <c r="FP646" s="56"/>
      <c r="FQ646" s="56"/>
      <c r="FR646" s="56"/>
      <c r="FS646" s="56"/>
      <c r="FT646" s="56"/>
      <c r="FU646" s="56"/>
      <c r="FV646" s="56"/>
      <c r="FW646" s="56"/>
      <c r="FX646" s="56"/>
      <c r="FY646" s="56"/>
      <c r="FZ646" s="56"/>
      <c r="GA646" s="56"/>
      <c r="GB646" s="56"/>
      <c r="GC646" s="56"/>
      <c r="GD646" s="56"/>
      <c r="GE646" s="56"/>
      <c r="GF646" s="56"/>
      <c r="GG646" s="56"/>
      <c r="GH646" s="56"/>
      <c r="GI646" s="56"/>
      <c r="GJ646" s="56"/>
      <c r="GK646" s="56"/>
      <c r="GL646" s="56"/>
      <c r="GM646" s="56"/>
      <c r="GN646" s="56"/>
      <c r="GO646" s="56"/>
      <c r="GP646" s="56"/>
      <c r="GQ646" s="56"/>
      <c r="GR646" s="56"/>
      <c r="GS646" s="56"/>
      <c r="GT646" s="56"/>
      <c r="GU646" s="56"/>
      <c r="GV646" s="56"/>
      <c r="GW646" s="56"/>
      <c r="GX646" s="56"/>
      <c r="GY646" s="56"/>
      <c r="GZ646" s="56"/>
      <c r="HA646" s="56"/>
      <c r="HB646" s="56"/>
      <c r="HC646" s="56"/>
      <c r="HD646" s="56"/>
      <c r="HE646" s="56"/>
      <c r="HF646" s="56"/>
      <c r="HG646" s="56"/>
      <c r="HH646" s="56"/>
      <c r="HI646" s="56"/>
      <c r="HJ646" s="56"/>
      <c r="HK646" s="56"/>
      <c r="HL646" s="56"/>
      <c r="HM646" s="56"/>
      <c r="HN646" s="56"/>
      <c r="HO646" s="56"/>
      <c r="HP646" s="56"/>
      <c r="HQ646" s="56"/>
      <c r="HR646" s="56"/>
      <c r="HS646" s="56"/>
      <c r="HT646" s="56"/>
      <c r="HU646" s="56"/>
      <c r="HV646" s="56"/>
      <c r="HW646" s="56"/>
      <c r="HX646" s="56"/>
      <c r="HY646" s="56"/>
      <c r="HZ646" s="56"/>
      <c r="IA646" s="56"/>
      <c r="IB646" s="56"/>
      <c r="IC646" s="56"/>
      <c r="ID646" s="56"/>
      <c r="IE646" s="56"/>
      <c r="IF646" s="56"/>
      <c r="IG646" s="56"/>
      <c r="IH646" s="56"/>
      <c r="II646" s="56"/>
      <c r="IJ646" s="56"/>
      <c r="IK646" s="56"/>
      <c r="IL646" s="56"/>
      <c r="IM646" s="56"/>
      <c r="IN646" s="56"/>
      <c r="IO646" s="56"/>
      <c r="IP646" s="56"/>
      <c r="IQ646" s="56"/>
      <c r="IR646" s="56"/>
      <c r="IS646" s="56"/>
      <c r="IT646" s="56"/>
      <c r="IU646" s="56"/>
      <c r="IV646" s="56"/>
      <c r="IW646" s="56"/>
      <c r="IX646" s="56"/>
      <c r="IY646" s="56"/>
      <c r="IZ646" s="56"/>
      <c r="JA646" s="56"/>
      <c r="JB646" s="56"/>
      <c r="JC646" s="56"/>
      <c r="JD646" s="56"/>
      <c r="JE646" s="56"/>
      <c r="JF646" s="56"/>
      <c r="JG646" s="56"/>
      <c r="JH646" s="56"/>
      <c r="JI646" s="56"/>
      <c r="JJ646" s="56"/>
      <c r="JK646" s="56"/>
      <c r="JL646" s="56"/>
      <c r="JM646" s="56"/>
      <c r="JN646" s="56"/>
      <c r="JO646" s="56"/>
      <c r="JP646" s="56"/>
      <c r="JQ646" s="56"/>
      <c r="JR646" s="56"/>
      <c r="JS646" s="56"/>
      <c r="JT646" s="56"/>
      <c r="JU646" s="56"/>
      <c r="JV646" s="56"/>
      <c r="JW646" s="56"/>
    </row>
    <row r="647" spans="1:283" s="1" customFormat="1" ht="42.75" x14ac:dyDescent="0.25">
      <c r="A647" s="3">
        <v>2014520000693</v>
      </c>
      <c r="B647" s="4" t="s">
        <v>1157</v>
      </c>
      <c r="C647" s="5"/>
      <c r="D647" s="31"/>
      <c r="E647" s="31"/>
      <c r="F647" s="31"/>
      <c r="G647" s="54"/>
      <c r="H647" s="54"/>
      <c r="I647" s="54"/>
      <c r="J647" s="54"/>
      <c r="K647" s="35"/>
      <c r="L647" s="11"/>
      <c r="M647" s="5"/>
      <c r="N647" s="5"/>
      <c r="O647" s="5"/>
      <c r="P647" s="9"/>
      <c r="Q647" s="9"/>
      <c r="R647" s="33"/>
      <c r="S647" s="40" t="s">
        <v>1134</v>
      </c>
      <c r="T647" s="61">
        <v>41866</v>
      </c>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c r="AS647" s="56"/>
      <c r="AT647" s="56"/>
      <c r="AU647" s="56"/>
      <c r="AV647" s="56"/>
      <c r="AW647" s="56"/>
      <c r="AX647" s="56"/>
      <c r="AY647" s="56"/>
      <c r="AZ647" s="56"/>
      <c r="BA647" s="56"/>
      <c r="BB647" s="56"/>
      <c r="BC647" s="56"/>
      <c r="BD647" s="56"/>
      <c r="BE647" s="56"/>
      <c r="BF647" s="56"/>
      <c r="BG647" s="56"/>
      <c r="BH647" s="56"/>
      <c r="BI647" s="56"/>
      <c r="BJ647" s="56"/>
      <c r="BK647" s="56"/>
      <c r="BL647" s="56"/>
      <c r="BM647" s="56"/>
      <c r="BN647" s="56"/>
      <c r="BO647" s="56"/>
      <c r="BP647" s="56"/>
      <c r="BQ647" s="56"/>
      <c r="BR647" s="56"/>
      <c r="BS647" s="56"/>
      <c r="BT647" s="56"/>
      <c r="BU647" s="56"/>
      <c r="BV647" s="56"/>
      <c r="BW647" s="56"/>
      <c r="BX647" s="56"/>
      <c r="BY647" s="56"/>
      <c r="BZ647" s="56"/>
      <c r="CA647" s="56"/>
      <c r="CB647" s="56"/>
      <c r="CC647" s="56"/>
      <c r="CD647" s="56"/>
      <c r="CE647" s="56"/>
      <c r="CF647" s="56"/>
      <c r="CG647" s="56"/>
      <c r="CH647" s="56"/>
      <c r="CI647" s="56"/>
      <c r="CJ647" s="56"/>
      <c r="CK647" s="56"/>
      <c r="CL647" s="56"/>
      <c r="CM647" s="56"/>
      <c r="CN647" s="56"/>
      <c r="CO647" s="56"/>
      <c r="CP647" s="56"/>
      <c r="CQ647" s="56"/>
      <c r="CR647" s="56"/>
      <c r="CS647" s="56"/>
      <c r="CT647" s="56"/>
      <c r="CU647" s="56"/>
      <c r="CV647" s="56"/>
      <c r="CW647" s="56"/>
      <c r="CX647" s="56"/>
      <c r="CY647" s="56"/>
      <c r="CZ647" s="56"/>
      <c r="DA647" s="56"/>
      <c r="DB647" s="56"/>
      <c r="DC647" s="56"/>
      <c r="DD647" s="56"/>
      <c r="DE647" s="56"/>
      <c r="DF647" s="56"/>
      <c r="DG647" s="56"/>
      <c r="DH647" s="56"/>
      <c r="DI647" s="56"/>
      <c r="DJ647" s="56"/>
      <c r="DK647" s="56"/>
      <c r="DL647" s="56"/>
      <c r="DM647" s="56"/>
      <c r="DN647" s="56"/>
      <c r="DO647" s="56"/>
      <c r="DP647" s="56"/>
      <c r="DQ647" s="56"/>
      <c r="DR647" s="56"/>
      <c r="DS647" s="56"/>
      <c r="DT647" s="56"/>
      <c r="DU647" s="56"/>
      <c r="DV647" s="56"/>
      <c r="DW647" s="56"/>
      <c r="DX647" s="56"/>
      <c r="DY647" s="56"/>
      <c r="DZ647" s="56"/>
      <c r="EA647" s="56"/>
      <c r="EB647" s="56"/>
      <c r="EC647" s="56"/>
      <c r="ED647" s="56"/>
      <c r="EE647" s="56"/>
      <c r="EF647" s="56"/>
      <c r="EG647" s="56"/>
      <c r="EH647" s="56"/>
      <c r="EI647" s="56"/>
      <c r="EJ647" s="56"/>
      <c r="EK647" s="56"/>
      <c r="EL647" s="56"/>
      <c r="EM647" s="56"/>
      <c r="EN647" s="56"/>
      <c r="EO647" s="56"/>
      <c r="EP647" s="56"/>
      <c r="EQ647" s="56"/>
      <c r="ER647" s="56"/>
      <c r="ES647" s="56"/>
      <c r="ET647" s="56"/>
      <c r="EU647" s="56"/>
      <c r="EV647" s="56"/>
      <c r="EW647" s="56"/>
      <c r="EX647" s="56"/>
      <c r="EY647" s="56"/>
      <c r="EZ647" s="56"/>
      <c r="FA647" s="56"/>
      <c r="FB647" s="56"/>
      <c r="FC647" s="56"/>
      <c r="FD647" s="56"/>
      <c r="FE647" s="56"/>
      <c r="FF647" s="56"/>
      <c r="FG647" s="56"/>
      <c r="FH647" s="56"/>
      <c r="FI647" s="56"/>
      <c r="FJ647" s="56"/>
      <c r="FK647" s="56"/>
      <c r="FL647" s="56"/>
      <c r="FM647" s="56"/>
      <c r="FN647" s="56"/>
      <c r="FO647" s="56"/>
      <c r="FP647" s="56"/>
      <c r="FQ647" s="56"/>
      <c r="FR647" s="56"/>
      <c r="FS647" s="56"/>
      <c r="FT647" s="56"/>
      <c r="FU647" s="56"/>
      <c r="FV647" s="56"/>
      <c r="FW647" s="56"/>
      <c r="FX647" s="56"/>
      <c r="FY647" s="56"/>
      <c r="FZ647" s="56"/>
      <c r="GA647" s="56"/>
      <c r="GB647" s="56"/>
      <c r="GC647" s="56"/>
      <c r="GD647" s="56"/>
      <c r="GE647" s="56"/>
      <c r="GF647" s="56"/>
      <c r="GG647" s="56"/>
      <c r="GH647" s="56"/>
      <c r="GI647" s="56"/>
      <c r="GJ647" s="56"/>
      <c r="GK647" s="56"/>
      <c r="GL647" s="56"/>
      <c r="GM647" s="56"/>
      <c r="GN647" s="56"/>
      <c r="GO647" s="56"/>
      <c r="GP647" s="56"/>
      <c r="GQ647" s="56"/>
      <c r="GR647" s="56"/>
      <c r="GS647" s="56"/>
      <c r="GT647" s="56"/>
      <c r="GU647" s="56"/>
      <c r="GV647" s="56"/>
      <c r="GW647" s="56"/>
      <c r="GX647" s="56"/>
      <c r="GY647" s="56"/>
      <c r="GZ647" s="56"/>
      <c r="HA647" s="56"/>
      <c r="HB647" s="56"/>
      <c r="HC647" s="56"/>
      <c r="HD647" s="56"/>
      <c r="HE647" s="56"/>
      <c r="HF647" s="56"/>
      <c r="HG647" s="56"/>
      <c r="HH647" s="56"/>
      <c r="HI647" s="56"/>
      <c r="HJ647" s="56"/>
      <c r="HK647" s="56"/>
      <c r="HL647" s="56"/>
      <c r="HM647" s="56"/>
      <c r="HN647" s="56"/>
      <c r="HO647" s="56"/>
      <c r="HP647" s="56"/>
      <c r="HQ647" s="56"/>
      <c r="HR647" s="56"/>
      <c r="HS647" s="56"/>
      <c r="HT647" s="56"/>
      <c r="HU647" s="56"/>
      <c r="HV647" s="56"/>
      <c r="HW647" s="56"/>
      <c r="HX647" s="56"/>
      <c r="HY647" s="56"/>
      <c r="HZ647" s="56"/>
      <c r="IA647" s="56"/>
      <c r="IB647" s="56"/>
      <c r="IC647" s="56"/>
      <c r="ID647" s="56"/>
      <c r="IE647" s="56"/>
      <c r="IF647" s="56"/>
      <c r="IG647" s="56"/>
      <c r="IH647" s="56"/>
      <c r="II647" s="56"/>
      <c r="IJ647" s="56"/>
      <c r="IK647" s="56"/>
      <c r="IL647" s="56"/>
      <c r="IM647" s="56"/>
      <c r="IN647" s="56"/>
      <c r="IO647" s="56"/>
      <c r="IP647" s="56"/>
      <c r="IQ647" s="56"/>
      <c r="IR647" s="56"/>
      <c r="IS647" s="56"/>
      <c r="IT647" s="56"/>
      <c r="IU647" s="56"/>
      <c r="IV647" s="56"/>
      <c r="IW647" s="56"/>
      <c r="IX647" s="56"/>
      <c r="IY647" s="56"/>
      <c r="IZ647" s="56"/>
      <c r="JA647" s="56"/>
      <c r="JB647" s="56"/>
      <c r="JC647" s="56"/>
      <c r="JD647" s="56"/>
      <c r="JE647" s="56"/>
      <c r="JF647" s="56"/>
      <c r="JG647" s="56"/>
      <c r="JH647" s="56"/>
      <c r="JI647" s="56"/>
      <c r="JJ647" s="56"/>
      <c r="JK647" s="56"/>
      <c r="JL647" s="56"/>
      <c r="JM647" s="56"/>
      <c r="JN647" s="56"/>
      <c r="JO647" s="56"/>
      <c r="JP647" s="56"/>
      <c r="JQ647" s="56"/>
      <c r="JR647" s="56"/>
      <c r="JS647" s="56"/>
      <c r="JT647" s="56"/>
      <c r="JU647" s="56"/>
      <c r="JV647" s="56"/>
      <c r="JW647" s="56"/>
    </row>
    <row r="648" spans="1:283" s="1" customFormat="1" ht="57" x14ac:dyDescent="0.25">
      <c r="A648" s="3">
        <v>2014520000694</v>
      </c>
      <c r="B648" s="4" t="s">
        <v>1073</v>
      </c>
      <c r="C648" s="5" t="s">
        <v>13</v>
      </c>
      <c r="D648" s="31">
        <v>130000000</v>
      </c>
      <c r="E648" s="31">
        <v>130000000</v>
      </c>
      <c r="F648" s="31"/>
      <c r="G648" s="54"/>
      <c r="H648" s="54"/>
      <c r="I648" s="54"/>
      <c r="J648" s="54"/>
      <c r="K648" s="35"/>
      <c r="L648" s="11"/>
      <c r="M648" s="5"/>
      <c r="N648" s="5"/>
      <c r="O648" s="5"/>
      <c r="P648" s="9"/>
      <c r="Q648" s="9"/>
      <c r="R648" s="33"/>
      <c r="S648" s="40" t="s">
        <v>1134</v>
      </c>
      <c r="T648" s="61"/>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c r="AS648" s="56"/>
      <c r="AT648" s="56"/>
      <c r="AU648" s="56"/>
      <c r="AV648" s="56"/>
      <c r="AW648" s="56"/>
      <c r="AX648" s="56"/>
      <c r="AY648" s="56"/>
      <c r="AZ648" s="56"/>
      <c r="BA648" s="56"/>
      <c r="BB648" s="56"/>
      <c r="BC648" s="56"/>
      <c r="BD648" s="56"/>
      <c r="BE648" s="56"/>
      <c r="BF648" s="56"/>
      <c r="BG648" s="56"/>
      <c r="BH648" s="56"/>
      <c r="BI648" s="56"/>
      <c r="BJ648" s="56"/>
      <c r="BK648" s="56"/>
      <c r="BL648" s="56"/>
      <c r="BM648" s="56"/>
      <c r="BN648" s="56"/>
      <c r="BO648" s="56"/>
      <c r="BP648" s="56"/>
      <c r="BQ648" s="56"/>
      <c r="BR648" s="56"/>
      <c r="BS648" s="56"/>
      <c r="BT648" s="56"/>
      <c r="BU648" s="56"/>
      <c r="BV648" s="56"/>
      <c r="BW648" s="56"/>
      <c r="BX648" s="56"/>
      <c r="BY648" s="56"/>
      <c r="BZ648" s="56"/>
      <c r="CA648" s="56"/>
      <c r="CB648" s="56"/>
      <c r="CC648" s="56"/>
      <c r="CD648" s="56"/>
      <c r="CE648" s="56"/>
      <c r="CF648" s="56"/>
      <c r="CG648" s="56"/>
      <c r="CH648" s="56"/>
      <c r="CI648" s="56"/>
      <c r="CJ648" s="56"/>
      <c r="CK648" s="56"/>
      <c r="CL648" s="56"/>
      <c r="CM648" s="56"/>
      <c r="CN648" s="56"/>
      <c r="CO648" s="56"/>
      <c r="CP648" s="56"/>
      <c r="CQ648" s="56"/>
      <c r="CR648" s="56"/>
      <c r="CS648" s="56"/>
      <c r="CT648" s="56"/>
      <c r="CU648" s="56"/>
      <c r="CV648" s="56"/>
      <c r="CW648" s="56"/>
      <c r="CX648" s="56"/>
      <c r="CY648" s="56"/>
      <c r="CZ648" s="56"/>
      <c r="DA648" s="56"/>
      <c r="DB648" s="56"/>
      <c r="DC648" s="56"/>
      <c r="DD648" s="56"/>
      <c r="DE648" s="56"/>
      <c r="DF648" s="56"/>
      <c r="DG648" s="56"/>
      <c r="DH648" s="56"/>
      <c r="DI648" s="56"/>
      <c r="DJ648" s="56"/>
      <c r="DK648" s="56"/>
      <c r="DL648" s="56"/>
      <c r="DM648" s="56"/>
      <c r="DN648" s="56"/>
      <c r="DO648" s="56"/>
      <c r="DP648" s="56"/>
      <c r="DQ648" s="56"/>
      <c r="DR648" s="56"/>
      <c r="DS648" s="56"/>
      <c r="DT648" s="56"/>
      <c r="DU648" s="56"/>
      <c r="DV648" s="56"/>
      <c r="DW648" s="56"/>
      <c r="DX648" s="56"/>
      <c r="DY648" s="56"/>
      <c r="DZ648" s="56"/>
      <c r="EA648" s="56"/>
      <c r="EB648" s="56"/>
      <c r="EC648" s="56"/>
      <c r="ED648" s="56"/>
      <c r="EE648" s="56"/>
      <c r="EF648" s="56"/>
      <c r="EG648" s="56"/>
      <c r="EH648" s="56"/>
      <c r="EI648" s="56"/>
      <c r="EJ648" s="56"/>
      <c r="EK648" s="56"/>
      <c r="EL648" s="56"/>
      <c r="EM648" s="56"/>
      <c r="EN648" s="56"/>
      <c r="EO648" s="56"/>
      <c r="EP648" s="56"/>
      <c r="EQ648" s="56"/>
      <c r="ER648" s="56"/>
      <c r="ES648" s="56"/>
      <c r="ET648" s="56"/>
      <c r="EU648" s="56"/>
      <c r="EV648" s="56"/>
      <c r="EW648" s="56"/>
      <c r="EX648" s="56"/>
      <c r="EY648" s="56"/>
      <c r="EZ648" s="56"/>
      <c r="FA648" s="56"/>
      <c r="FB648" s="56"/>
      <c r="FC648" s="56"/>
      <c r="FD648" s="56"/>
      <c r="FE648" s="56"/>
      <c r="FF648" s="56"/>
      <c r="FG648" s="56"/>
      <c r="FH648" s="56"/>
      <c r="FI648" s="56"/>
      <c r="FJ648" s="56"/>
      <c r="FK648" s="56"/>
      <c r="FL648" s="56"/>
      <c r="FM648" s="56"/>
      <c r="FN648" s="56"/>
      <c r="FO648" s="56"/>
      <c r="FP648" s="56"/>
      <c r="FQ648" s="56"/>
      <c r="FR648" s="56"/>
      <c r="FS648" s="56"/>
      <c r="FT648" s="56"/>
      <c r="FU648" s="56"/>
      <c r="FV648" s="56"/>
      <c r="FW648" s="56"/>
      <c r="FX648" s="56"/>
      <c r="FY648" s="56"/>
      <c r="FZ648" s="56"/>
      <c r="GA648" s="56"/>
      <c r="GB648" s="56"/>
      <c r="GC648" s="56"/>
      <c r="GD648" s="56"/>
      <c r="GE648" s="56"/>
      <c r="GF648" s="56"/>
      <c r="GG648" s="56"/>
      <c r="GH648" s="56"/>
      <c r="GI648" s="56"/>
      <c r="GJ648" s="56"/>
      <c r="GK648" s="56"/>
      <c r="GL648" s="56"/>
      <c r="GM648" s="56"/>
      <c r="GN648" s="56"/>
      <c r="GO648" s="56"/>
      <c r="GP648" s="56"/>
      <c r="GQ648" s="56"/>
      <c r="GR648" s="56"/>
      <c r="GS648" s="56"/>
      <c r="GT648" s="56"/>
      <c r="GU648" s="56"/>
      <c r="GV648" s="56"/>
      <c r="GW648" s="56"/>
      <c r="GX648" s="56"/>
      <c r="GY648" s="56"/>
      <c r="GZ648" s="56"/>
      <c r="HA648" s="56"/>
      <c r="HB648" s="56"/>
      <c r="HC648" s="56"/>
      <c r="HD648" s="56"/>
      <c r="HE648" s="56"/>
      <c r="HF648" s="56"/>
      <c r="HG648" s="56"/>
      <c r="HH648" s="56"/>
      <c r="HI648" s="56"/>
      <c r="HJ648" s="56"/>
      <c r="HK648" s="56"/>
      <c r="HL648" s="56"/>
      <c r="HM648" s="56"/>
      <c r="HN648" s="56"/>
      <c r="HO648" s="56"/>
      <c r="HP648" s="56"/>
      <c r="HQ648" s="56"/>
      <c r="HR648" s="56"/>
      <c r="HS648" s="56"/>
      <c r="HT648" s="56"/>
      <c r="HU648" s="56"/>
      <c r="HV648" s="56"/>
      <c r="HW648" s="56"/>
      <c r="HX648" s="56"/>
      <c r="HY648" s="56"/>
      <c r="HZ648" s="56"/>
      <c r="IA648" s="56"/>
      <c r="IB648" s="56"/>
      <c r="IC648" s="56"/>
      <c r="ID648" s="56"/>
      <c r="IE648" s="56"/>
      <c r="IF648" s="56"/>
      <c r="IG648" s="56"/>
      <c r="IH648" s="56"/>
      <c r="II648" s="56"/>
      <c r="IJ648" s="56"/>
      <c r="IK648" s="56"/>
      <c r="IL648" s="56"/>
      <c r="IM648" s="56"/>
      <c r="IN648" s="56"/>
      <c r="IO648" s="56"/>
      <c r="IP648" s="56"/>
      <c r="IQ648" s="56"/>
      <c r="IR648" s="56"/>
      <c r="IS648" s="56"/>
      <c r="IT648" s="56"/>
      <c r="IU648" s="56"/>
      <c r="IV648" s="56"/>
      <c r="IW648" s="56"/>
      <c r="IX648" s="56"/>
      <c r="IY648" s="56"/>
      <c r="IZ648" s="56"/>
      <c r="JA648" s="56"/>
      <c r="JB648" s="56"/>
      <c r="JC648" s="56"/>
      <c r="JD648" s="56"/>
      <c r="JE648" s="56"/>
      <c r="JF648" s="56"/>
      <c r="JG648" s="56"/>
      <c r="JH648" s="56"/>
      <c r="JI648" s="56"/>
      <c r="JJ648" s="56"/>
      <c r="JK648" s="56"/>
      <c r="JL648" s="56"/>
      <c r="JM648" s="56"/>
      <c r="JN648" s="56"/>
      <c r="JO648" s="56"/>
      <c r="JP648" s="56"/>
      <c r="JQ648" s="56"/>
      <c r="JR648" s="56"/>
      <c r="JS648" s="56"/>
      <c r="JT648" s="56"/>
      <c r="JU648" s="56"/>
      <c r="JV648" s="56"/>
      <c r="JW648" s="56"/>
    </row>
    <row r="649" spans="1:283" ht="71.25" x14ac:dyDescent="0.25">
      <c r="A649" s="3">
        <v>2014520000695</v>
      </c>
      <c r="B649" s="4" t="s">
        <v>958</v>
      </c>
      <c r="C649" s="5" t="s">
        <v>16</v>
      </c>
      <c r="D649" s="31">
        <v>129600000</v>
      </c>
      <c r="E649" s="31"/>
      <c r="F649" s="31">
        <v>129600000</v>
      </c>
      <c r="G649" s="54">
        <v>0</v>
      </c>
      <c r="H649" s="54">
        <v>0</v>
      </c>
      <c r="I649" s="54">
        <f t="shared" si="16"/>
        <v>0</v>
      </c>
      <c r="J649" s="54">
        <f t="shared" si="17"/>
        <v>129600000</v>
      </c>
      <c r="K649" s="35">
        <v>3020</v>
      </c>
      <c r="L649" s="11" t="s">
        <v>22</v>
      </c>
      <c r="M649" s="5" t="s">
        <v>891</v>
      </c>
      <c r="N649" s="5" t="s">
        <v>23</v>
      </c>
      <c r="O649" s="5" t="s">
        <v>891</v>
      </c>
      <c r="P649" s="17" t="s">
        <v>76</v>
      </c>
      <c r="Q649" s="17" t="s">
        <v>135</v>
      </c>
      <c r="R649" s="47" t="s">
        <v>136</v>
      </c>
      <c r="S649" s="40" t="s">
        <v>1129</v>
      </c>
      <c r="T649" s="61">
        <v>41880</v>
      </c>
    </row>
    <row r="650" spans="1:283" ht="71.25" x14ac:dyDescent="0.25">
      <c r="A650" s="3">
        <v>2014520000696</v>
      </c>
      <c r="B650" s="4" t="s">
        <v>959</v>
      </c>
      <c r="C650" s="5" t="s">
        <v>16</v>
      </c>
      <c r="D650" s="31">
        <v>150000000</v>
      </c>
      <c r="E650" s="31">
        <v>150000000</v>
      </c>
      <c r="F650" s="31"/>
      <c r="G650" s="54">
        <v>0</v>
      </c>
      <c r="H650" s="54">
        <v>0</v>
      </c>
      <c r="I650" s="54">
        <f t="shared" si="16"/>
        <v>0</v>
      </c>
      <c r="J650" s="54">
        <f t="shared" si="17"/>
        <v>150000000</v>
      </c>
      <c r="K650" s="35">
        <v>826806</v>
      </c>
      <c r="L650" s="11" t="s">
        <v>40</v>
      </c>
      <c r="M650" s="5" t="s">
        <v>907</v>
      </c>
      <c r="N650" s="5" t="s">
        <v>42</v>
      </c>
      <c r="O650" s="5" t="s">
        <v>13</v>
      </c>
      <c r="P650" s="17" t="s">
        <v>145</v>
      </c>
      <c r="Q650" s="17" t="s">
        <v>146</v>
      </c>
      <c r="R650" s="47" t="s">
        <v>147</v>
      </c>
      <c r="S650" s="40" t="s">
        <v>1129</v>
      </c>
      <c r="T650" s="61">
        <v>41870</v>
      </c>
    </row>
    <row r="651" spans="1:283" s="1" customFormat="1" ht="71.25" x14ac:dyDescent="0.25">
      <c r="A651" s="3">
        <v>2015520000697</v>
      </c>
      <c r="B651" s="4" t="s">
        <v>1074</v>
      </c>
      <c r="C651" s="5" t="s">
        <v>13</v>
      </c>
      <c r="D651" s="31">
        <v>1344386181</v>
      </c>
      <c r="E651" s="31">
        <v>1344386181</v>
      </c>
      <c r="F651" s="31"/>
      <c r="G651" s="54"/>
      <c r="H651" s="54"/>
      <c r="I651" s="54"/>
      <c r="J651" s="54"/>
      <c r="K651" s="35"/>
      <c r="L651" s="11"/>
      <c r="M651" s="5"/>
      <c r="N651" s="5"/>
      <c r="O651" s="5"/>
      <c r="P651" s="17"/>
      <c r="Q651" s="17"/>
      <c r="R651" s="47"/>
      <c r="S651" s="40" t="s">
        <v>1129</v>
      </c>
      <c r="T651" s="61">
        <v>41870</v>
      </c>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c r="AS651" s="56"/>
      <c r="AT651" s="56"/>
      <c r="AU651" s="56"/>
      <c r="AV651" s="56"/>
      <c r="AW651" s="56"/>
      <c r="AX651" s="56"/>
      <c r="AY651" s="56"/>
      <c r="AZ651" s="56"/>
      <c r="BA651" s="56"/>
      <c r="BB651" s="56"/>
      <c r="BC651" s="56"/>
      <c r="BD651" s="56"/>
      <c r="BE651" s="56"/>
      <c r="BF651" s="56"/>
      <c r="BG651" s="56"/>
      <c r="BH651" s="56"/>
      <c r="BI651" s="56"/>
      <c r="BJ651" s="56"/>
      <c r="BK651" s="56"/>
      <c r="BL651" s="56"/>
      <c r="BM651" s="56"/>
      <c r="BN651" s="56"/>
      <c r="BO651" s="56"/>
      <c r="BP651" s="56"/>
      <c r="BQ651" s="56"/>
      <c r="BR651" s="56"/>
      <c r="BS651" s="56"/>
      <c r="BT651" s="56"/>
      <c r="BU651" s="56"/>
      <c r="BV651" s="56"/>
      <c r="BW651" s="56"/>
      <c r="BX651" s="56"/>
      <c r="BY651" s="56"/>
      <c r="BZ651" s="56"/>
      <c r="CA651" s="56"/>
      <c r="CB651" s="56"/>
      <c r="CC651" s="56"/>
      <c r="CD651" s="56"/>
      <c r="CE651" s="56"/>
      <c r="CF651" s="56"/>
      <c r="CG651" s="56"/>
      <c r="CH651" s="56"/>
      <c r="CI651" s="56"/>
      <c r="CJ651" s="56"/>
      <c r="CK651" s="56"/>
      <c r="CL651" s="56"/>
      <c r="CM651" s="56"/>
      <c r="CN651" s="56"/>
      <c r="CO651" s="56"/>
      <c r="CP651" s="56"/>
      <c r="CQ651" s="56"/>
      <c r="CR651" s="56"/>
      <c r="CS651" s="56"/>
      <c r="CT651" s="56"/>
      <c r="CU651" s="56"/>
      <c r="CV651" s="56"/>
      <c r="CW651" s="56"/>
      <c r="CX651" s="56"/>
      <c r="CY651" s="56"/>
      <c r="CZ651" s="56"/>
      <c r="DA651" s="56"/>
      <c r="DB651" s="56"/>
      <c r="DC651" s="56"/>
      <c r="DD651" s="56"/>
      <c r="DE651" s="56"/>
      <c r="DF651" s="56"/>
      <c r="DG651" s="56"/>
      <c r="DH651" s="56"/>
      <c r="DI651" s="56"/>
      <c r="DJ651" s="56"/>
      <c r="DK651" s="56"/>
      <c r="DL651" s="56"/>
      <c r="DM651" s="56"/>
      <c r="DN651" s="56"/>
      <c r="DO651" s="56"/>
      <c r="DP651" s="56"/>
      <c r="DQ651" s="56"/>
      <c r="DR651" s="56"/>
      <c r="DS651" s="56"/>
      <c r="DT651" s="56"/>
      <c r="DU651" s="56"/>
      <c r="DV651" s="56"/>
      <c r="DW651" s="56"/>
      <c r="DX651" s="56"/>
      <c r="DY651" s="56"/>
      <c r="DZ651" s="56"/>
      <c r="EA651" s="56"/>
      <c r="EB651" s="56"/>
      <c r="EC651" s="56"/>
      <c r="ED651" s="56"/>
      <c r="EE651" s="56"/>
      <c r="EF651" s="56"/>
      <c r="EG651" s="56"/>
      <c r="EH651" s="56"/>
      <c r="EI651" s="56"/>
      <c r="EJ651" s="56"/>
      <c r="EK651" s="56"/>
      <c r="EL651" s="56"/>
      <c r="EM651" s="56"/>
      <c r="EN651" s="56"/>
      <c r="EO651" s="56"/>
      <c r="EP651" s="56"/>
      <c r="EQ651" s="56"/>
      <c r="ER651" s="56"/>
      <c r="ES651" s="56"/>
      <c r="ET651" s="56"/>
      <c r="EU651" s="56"/>
      <c r="EV651" s="56"/>
      <c r="EW651" s="56"/>
      <c r="EX651" s="56"/>
      <c r="EY651" s="56"/>
      <c r="EZ651" s="56"/>
      <c r="FA651" s="56"/>
      <c r="FB651" s="56"/>
      <c r="FC651" s="56"/>
      <c r="FD651" s="56"/>
      <c r="FE651" s="56"/>
      <c r="FF651" s="56"/>
      <c r="FG651" s="56"/>
      <c r="FH651" s="56"/>
      <c r="FI651" s="56"/>
      <c r="FJ651" s="56"/>
      <c r="FK651" s="56"/>
      <c r="FL651" s="56"/>
      <c r="FM651" s="56"/>
      <c r="FN651" s="56"/>
      <c r="FO651" s="56"/>
      <c r="FP651" s="56"/>
      <c r="FQ651" s="56"/>
      <c r="FR651" s="56"/>
      <c r="FS651" s="56"/>
      <c r="FT651" s="56"/>
      <c r="FU651" s="56"/>
      <c r="FV651" s="56"/>
      <c r="FW651" s="56"/>
      <c r="FX651" s="56"/>
      <c r="FY651" s="56"/>
      <c r="FZ651" s="56"/>
      <c r="GA651" s="56"/>
      <c r="GB651" s="56"/>
      <c r="GC651" s="56"/>
      <c r="GD651" s="56"/>
      <c r="GE651" s="56"/>
      <c r="GF651" s="56"/>
      <c r="GG651" s="56"/>
      <c r="GH651" s="56"/>
      <c r="GI651" s="56"/>
      <c r="GJ651" s="56"/>
      <c r="GK651" s="56"/>
      <c r="GL651" s="56"/>
      <c r="GM651" s="56"/>
      <c r="GN651" s="56"/>
      <c r="GO651" s="56"/>
      <c r="GP651" s="56"/>
      <c r="GQ651" s="56"/>
      <c r="GR651" s="56"/>
      <c r="GS651" s="56"/>
      <c r="GT651" s="56"/>
      <c r="GU651" s="56"/>
      <c r="GV651" s="56"/>
      <c r="GW651" s="56"/>
      <c r="GX651" s="56"/>
      <c r="GY651" s="56"/>
      <c r="GZ651" s="56"/>
      <c r="HA651" s="56"/>
      <c r="HB651" s="56"/>
      <c r="HC651" s="56"/>
      <c r="HD651" s="56"/>
      <c r="HE651" s="56"/>
      <c r="HF651" s="56"/>
      <c r="HG651" s="56"/>
      <c r="HH651" s="56"/>
      <c r="HI651" s="56"/>
      <c r="HJ651" s="56"/>
      <c r="HK651" s="56"/>
      <c r="HL651" s="56"/>
      <c r="HM651" s="56"/>
      <c r="HN651" s="56"/>
      <c r="HO651" s="56"/>
      <c r="HP651" s="56"/>
      <c r="HQ651" s="56"/>
      <c r="HR651" s="56"/>
      <c r="HS651" s="56"/>
      <c r="HT651" s="56"/>
      <c r="HU651" s="56"/>
      <c r="HV651" s="56"/>
      <c r="HW651" s="56"/>
      <c r="HX651" s="56"/>
      <c r="HY651" s="56"/>
      <c r="HZ651" s="56"/>
      <c r="IA651" s="56"/>
      <c r="IB651" s="56"/>
      <c r="IC651" s="56"/>
      <c r="ID651" s="56"/>
      <c r="IE651" s="56"/>
      <c r="IF651" s="56"/>
      <c r="IG651" s="56"/>
      <c r="IH651" s="56"/>
      <c r="II651" s="56"/>
      <c r="IJ651" s="56"/>
      <c r="IK651" s="56"/>
      <c r="IL651" s="56"/>
      <c r="IM651" s="56"/>
      <c r="IN651" s="56"/>
      <c r="IO651" s="56"/>
      <c r="IP651" s="56"/>
      <c r="IQ651" s="56"/>
      <c r="IR651" s="56"/>
      <c r="IS651" s="56"/>
      <c r="IT651" s="56"/>
      <c r="IU651" s="56"/>
      <c r="IV651" s="56"/>
      <c r="IW651" s="56"/>
      <c r="IX651" s="56"/>
      <c r="IY651" s="56"/>
      <c r="IZ651" s="56"/>
      <c r="JA651" s="56"/>
      <c r="JB651" s="56"/>
      <c r="JC651" s="56"/>
      <c r="JD651" s="56"/>
      <c r="JE651" s="56"/>
      <c r="JF651" s="56"/>
      <c r="JG651" s="56"/>
      <c r="JH651" s="56"/>
      <c r="JI651" s="56"/>
      <c r="JJ651" s="56"/>
      <c r="JK651" s="56"/>
      <c r="JL651" s="56"/>
      <c r="JM651" s="56"/>
      <c r="JN651" s="56"/>
      <c r="JO651" s="56"/>
      <c r="JP651" s="56"/>
      <c r="JQ651" s="56"/>
      <c r="JR651" s="56"/>
      <c r="JS651" s="56"/>
      <c r="JT651" s="56"/>
      <c r="JU651" s="56"/>
      <c r="JV651" s="56"/>
      <c r="JW651" s="56"/>
    </row>
    <row r="652" spans="1:283" ht="71.25" x14ac:dyDescent="0.25">
      <c r="A652" s="3">
        <v>2014520000698</v>
      </c>
      <c r="B652" s="4" t="s">
        <v>960</v>
      </c>
      <c r="C652" s="5" t="s">
        <v>16</v>
      </c>
      <c r="D652" s="31">
        <v>300000000</v>
      </c>
      <c r="E652" s="31">
        <v>300000000</v>
      </c>
      <c r="F652" s="31"/>
      <c r="G652" s="54">
        <v>0</v>
      </c>
      <c r="H652" s="54">
        <v>0</v>
      </c>
      <c r="I652" s="54">
        <f t="shared" si="16"/>
        <v>0</v>
      </c>
      <c r="J652" s="54">
        <f t="shared" si="17"/>
        <v>300000000</v>
      </c>
      <c r="K652" s="35">
        <v>826806</v>
      </c>
      <c r="L652" s="11" t="s">
        <v>40</v>
      </c>
      <c r="M652" s="5" t="s">
        <v>907</v>
      </c>
      <c r="N652" s="5" t="s">
        <v>14</v>
      </c>
      <c r="O652" s="5" t="s">
        <v>13</v>
      </c>
      <c r="P652" s="17" t="s">
        <v>145</v>
      </c>
      <c r="Q652" s="17" t="s">
        <v>146</v>
      </c>
      <c r="R652" s="47" t="s">
        <v>147</v>
      </c>
      <c r="S652" s="40" t="s">
        <v>1129</v>
      </c>
      <c r="T652" s="61">
        <v>41870</v>
      </c>
    </row>
    <row r="653" spans="1:283" ht="71.25" x14ac:dyDescent="0.25">
      <c r="A653" s="3">
        <v>2014520000699</v>
      </c>
      <c r="B653" s="4" t="s">
        <v>961</v>
      </c>
      <c r="C653" s="5" t="s">
        <v>374</v>
      </c>
      <c r="D653" s="31">
        <v>135000000</v>
      </c>
      <c r="E653" s="31">
        <v>50000000</v>
      </c>
      <c r="F653" s="31">
        <f>+D653-E653</f>
        <v>85000000</v>
      </c>
      <c r="G653" s="54">
        <v>0</v>
      </c>
      <c r="H653" s="54">
        <v>0</v>
      </c>
      <c r="I653" s="54">
        <f t="shared" si="16"/>
        <v>0</v>
      </c>
      <c r="J653" s="54">
        <f t="shared" si="17"/>
        <v>135000000</v>
      </c>
      <c r="K653" s="35">
        <v>8211</v>
      </c>
      <c r="L653" s="11" t="s">
        <v>22</v>
      </c>
      <c r="M653" s="5" t="s">
        <v>962</v>
      </c>
      <c r="N653" s="5" t="s">
        <v>23</v>
      </c>
      <c r="O653" s="5" t="s">
        <v>962</v>
      </c>
      <c r="P653" s="17" t="s">
        <v>76</v>
      </c>
      <c r="Q653" s="17" t="s">
        <v>135</v>
      </c>
      <c r="R653" s="47" t="s">
        <v>136</v>
      </c>
      <c r="S653" s="40" t="s">
        <v>1129</v>
      </c>
      <c r="T653" s="61">
        <v>41933</v>
      </c>
    </row>
    <row r="654" spans="1:283" ht="71.25" x14ac:dyDescent="0.25">
      <c r="A654" s="3">
        <v>2014520000700</v>
      </c>
      <c r="B654" s="4" t="s">
        <v>963</v>
      </c>
      <c r="C654" s="5" t="s">
        <v>13</v>
      </c>
      <c r="D654" s="31">
        <v>650000000</v>
      </c>
      <c r="E654" s="31">
        <v>650000000</v>
      </c>
      <c r="F654" s="31"/>
      <c r="G654" s="54">
        <v>0</v>
      </c>
      <c r="H654" s="54">
        <v>0</v>
      </c>
      <c r="I654" s="54">
        <f t="shared" si="16"/>
        <v>0</v>
      </c>
      <c r="J654" s="54">
        <f t="shared" si="17"/>
        <v>650000000</v>
      </c>
      <c r="K654" s="35">
        <v>35044</v>
      </c>
      <c r="L654" s="11" t="s">
        <v>51</v>
      </c>
      <c r="M654" s="5" t="s">
        <v>907</v>
      </c>
      <c r="N654" s="5" t="s">
        <v>71</v>
      </c>
      <c r="O654" s="5" t="s">
        <v>13</v>
      </c>
      <c r="P654" s="17" t="s">
        <v>76</v>
      </c>
      <c r="Q654" s="17" t="s">
        <v>190</v>
      </c>
      <c r="R654" s="47" t="s">
        <v>97</v>
      </c>
      <c r="S654" s="40" t="s">
        <v>1129</v>
      </c>
      <c r="T654" s="61">
        <v>41870</v>
      </c>
    </row>
    <row r="655" spans="1:283" ht="57" x14ac:dyDescent="0.25">
      <c r="A655" s="3">
        <v>2014520000701</v>
      </c>
      <c r="B655" s="4" t="s">
        <v>964</v>
      </c>
      <c r="C655" s="5" t="s">
        <v>13</v>
      </c>
      <c r="D655" s="31">
        <v>420000000</v>
      </c>
      <c r="E655" s="31">
        <v>420000000</v>
      </c>
      <c r="F655" s="31"/>
      <c r="G655" s="54">
        <v>0</v>
      </c>
      <c r="H655" s="54">
        <v>0</v>
      </c>
      <c r="I655" s="54">
        <f t="shared" si="16"/>
        <v>0</v>
      </c>
      <c r="J655" s="54">
        <f t="shared" si="17"/>
        <v>420000000</v>
      </c>
      <c r="K655" s="35">
        <v>270433</v>
      </c>
      <c r="L655" s="11" t="s">
        <v>51</v>
      </c>
      <c r="M655" s="5" t="s">
        <v>907</v>
      </c>
      <c r="N655" s="5" t="s">
        <v>71</v>
      </c>
      <c r="O655" s="5" t="s">
        <v>13</v>
      </c>
      <c r="P655" s="17" t="s">
        <v>76</v>
      </c>
      <c r="Q655" s="17" t="s">
        <v>190</v>
      </c>
      <c r="R655" s="47" t="s">
        <v>596</v>
      </c>
      <c r="S655" s="40" t="s">
        <v>1129</v>
      </c>
      <c r="T655" s="61">
        <v>41870</v>
      </c>
    </row>
    <row r="656" spans="1:283" ht="71.25" x14ac:dyDescent="0.25">
      <c r="A656" s="3">
        <v>2014520000702</v>
      </c>
      <c r="B656" s="4" t="s">
        <v>965</v>
      </c>
      <c r="C656" s="5" t="s">
        <v>13</v>
      </c>
      <c r="D656" s="31">
        <v>230000000</v>
      </c>
      <c r="E656" s="31">
        <v>230000000</v>
      </c>
      <c r="F656" s="40"/>
      <c r="G656" s="54">
        <v>0</v>
      </c>
      <c r="H656" s="54">
        <v>0</v>
      </c>
      <c r="I656" s="54">
        <f t="shared" si="16"/>
        <v>0</v>
      </c>
      <c r="J656" s="54">
        <f t="shared" si="17"/>
        <v>230000000</v>
      </c>
      <c r="K656" s="35">
        <v>270433</v>
      </c>
      <c r="L656" s="11" t="s">
        <v>51</v>
      </c>
      <c r="M656" s="5" t="s">
        <v>907</v>
      </c>
      <c r="N656" s="5" t="s">
        <v>71</v>
      </c>
      <c r="O656" s="5" t="s">
        <v>13</v>
      </c>
      <c r="P656" s="17" t="s">
        <v>76</v>
      </c>
      <c r="Q656" s="17" t="s">
        <v>190</v>
      </c>
      <c r="R656" s="47" t="s">
        <v>596</v>
      </c>
      <c r="S656" s="40" t="s">
        <v>1129</v>
      </c>
      <c r="T656" s="61">
        <v>41870</v>
      </c>
    </row>
    <row r="657" spans="1:283" ht="57" x14ac:dyDescent="0.25">
      <c r="A657" s="3">
        <v>2014520000703</v>
      </c>
      <c r="B657" s="4" t="s">
        <v>966</v>
      </c>
      <c r="C657" s="5" t="s">
        <v>38</v>
      </c>
      <c r="D657" s="31">
        <v>50000000</v>
      </c>
      <c r="E657" s="31">
        <v>50000000</v>
      </c>
      <c r="F657" s="40"/>
      <c r="G657" s="54">
        <v>0</v>
      </c>
      <c r="H657" s="54">
        <v>0</v>
      </c>
      <c r="I657" s="54">
        <f t="shared" si="16"/>
        <v>0</v>
      </c>
      <c r="J657" s="54">
        <f t="shared" si="17"/>
        <v>50000000</v>
      </c>
      <c r="K657" s="35">
        <v>25000</v>
      </c>
      <c r="L657" s="11" t="s">
        <v>12</v>
      </c>
      <c r="M657" s="5" t="s">
        <v>907</v>
      </c>
      <c r="N657" s="5" t="s">
        <v>29</v>
      </c>
      <c r="O657" s="5" t="s">
        <v>13</v>
      </c>
      <c r="P657" s="17" t="s">
        <v>145</v>
      </c>
      <c r="Q657" s="17" t="s">
        <v>146</v>
      </c>
      <c r="R657" s="47" t="s">
        <v>282</v>
      </c>
      <c r="S657" s="40" t="s">
        <v>1129</v>
      </c>
      <c r="T657" s="61">
        <v>41871</v>
      </c>
    </row>
    <row r="658" spans="1:283" ht="57" x14ac:dyDescent="0.25">
      <c r="A658" s="3">
        <v>2014520000704</v>
      </c>
      <c r="B658" s="4" t="s">
        <v>967</v>
      </c>
      <c r="C658" s="5" t="s">
        <v>70</v>
      </c>
      <c r="D658" s="31">
        <v>35000000</v>
      </c>
      <c r="E658" s="31">
        <v>35000000</v>
      </c>
      <c r="F658" s="40"/>
      <c r="G658" s="54">
        <v>0</v>
      </c>
      <c r="H658" s="54">
        <v>0</v>
      </c>
      <c r="I658" s="54">
        <f t="shared" si="16"/>
        <v>0</v>
      </c>
      <c r="J658" s="54">
        <f t="shared" si="17"/>
        <v>35000000</v>
      </c>
      <c r="K658" s="34">
        <v>600</v>
      </c>
      <c r="L658" s="11" t="s">
        <v>12</v>
      </c>
      <c r="M658" s="5" t="s">
        <v>907</v>
      </c>
      <c r="N658" s="5" t="s">
        <v>29</v>
      </c>
      <c r="O658" s="5" t="s">
        <v>13</v>
      </c>
      <c r="P658" s="17" t="s">
        <v>145</v>
      </c>
      <c r="Q658" s="17" t="s">
        <v>146</v>
      </c>
      <c r="R658" s="47" t="s">
        <v>282</v>
      </c>
      <c r="S658" s="40" t="s">
        <v>1129</v>
      </c>
      <c r="T658" s="61">
        <v>41871</v>
      </c>
    </row>
    <row r="659" spans="1:283" ht="71.25" x14ac:dyDescent="0.25">
      <c r="A659" s="3">
        <v>2014520000705</v>
      </c>
      <c r="B659" s="4" t="s">
        <v>968</v>
      </c>
      <c r="C659" s="5" t="s">
        <v>13</v>
      </c>
      <c r="D659" s="31">
        <v>70000000</v>
      </c>
      <c r="E659" s="31">
        <v>70000000</v>
      </c>
      <c r="F659" s="40"/>
      <c r="G659" s="54">
        <v>0</v>
      </c>
      <c r="H659" s="54">
        <v>0</v>
      </c>
      <c r="I659" s="54">
        <f t="shared" si="16"/>
        <v>0</v>
      </c>
      <c r="J659" s="54">
        <f t="shared" si="17"/>
        <v>70000000</v>
      </c>
      <c r="K659" s="35">
        <v>1660087</v>
      </c>
      <c r="L659" s="11" t="s">
        <v>51</v>
      </c>
      <c r="M659" s="5" t="s">
        <v>907</v>
      </c>
      <c r="N659" s="5" t="s">
        <v>71</v>
      </c>
      <c r="O659" s="5" t="s">
        <v>13</v>
      </c>
      <c r="P659" s="17"/>
      <c r="Q659" s="17"/>
      <c r="R659" s="47"/>
      <c r="S659" s="40" t="s">
        <v>1129</v>
      </c>
      <c r="T659" s="61">
        <v>41870</v>
      </c>
    </row>
    <row r="660" spans="1:283" ht="42.75" x14ac:dyDescent="0.25">
      <c r="A660" s="3">
        <v>2014520000706</v>
      </c>
      <c r="B660" s="4" t="s">
        <v>969</v>
      </c>
      <c r="C660" s="5" t="s">
        <v>13</v>
      </c>
      <c r="D660" s="31">
        <v>260000000</v>
      </c>
      <c r="E660" s="31">
        <v>260000000</v>
      </c>
      <c r="F660" s="40"/>
      <c r="G660" s="54">
        <v>0</v>
      </c>
      <c r="H660" s="54">
        <v>0</v>
      </c>
      <c r="I660" s="54">
        <f t="shared" si="16"/>
        <v>0</v>
      </c>
      <c r="J660" s="54">
        <f t="shared" si="17"/>
        <v>260000000</v>
      </c>
      <c r="K660" s="34">
        <v>500</v>
      </c>
      <c r="L660" s="11" t="s">
        <v>51</v>
      </c>
      <c r="M660" s="5" t="s">
        <v>907</v>
      </c>
      <c r="N660" s="5" t="s">
        <v>71</v>
      </c>
      <c r="O660" s="5" t="s">
        <v>13</v>
      </c>
      <c r="P660" s="17" t="s">
        <v>194</v>
      </c>
      <c r="Q660" s="17" t="s">
        <v>402</v>
      </c>
      <c r="R660" s="47" t="s">
        <v>443</v>
      </c>
      <c r="S660" s="40" t="s">
        <v>1129</v>
      </c>
      <c r="T660" s="61">
        <v>41871</v>
      </c>
    </row>
    <row r="661" spans="1:283" ht="42.75" x14ac:dyDescent="0.25">
      <c r="A661" s="3">
        <v>2014520000707</v>
      </c>
      <c r="B661" s="4" t="s">
        <v>970</v>
      </c>
      <c r="C661" s="5" t="s">
        <v>13</v>
      </c>
      <c r="D661" s="31">
        <v>2840000000</v>
      </c>
      <c r="E661" s="31">
        <v>2840000000</v>
      </c>
      <c r="F661" s="40"/>
      <c r="G661" s="54">
        <v>0</v>
      </c>
      <c r="H661" s="54">
        <v>0</v>
      </c>
      <c r="I661" s="54">
        <f t="shared" si="16"/>
        <v>0</v>
      </c>
      <c r="J661" s="54">
        <f t="shared" si="17"/>
        <v>2840000000</v>
      </c>
      <c r="K661" s="35">
        <v>1701840</v>
      </c>
      <c r="L661" s="11" t="s">
        <v>12</v>
      </c>
      <c r="M661" s="5" t="s">
        <v>907</v>
      </c>
      <c r="N661" s="5" t="s">
        <v>34</v>
      </c>
      <c r="O661" s="5" t="s">
        <v>13</v>
      </c>
      <c r="P661" s="17" t="s">
        <v>145</v>
      </c>
      <c r="Q661" s="17" t="s">
        <v>278</v>
      </c>
      <c r="R661" s="47" t="s">
        <v>279</v>
      </c>
      <c r="S661" s="40" t="s">
        <v>1129</v>
      </c>
      <c r="T661" s="61">
        <v>41871</v>
      </c>
    </row>
    <row r="662" spans="1:283" ht="71.25" x14ac:dyDescent="0.25">
      <c r="A662" s="3">
        <v>2014520000708</v>
      </c>
      <c r="B662" s="4" t="s">
        <v>971</v>
      </c>
      <c r="C662" s="5" t="s">
        <v>44</v>
      </c>
      <c r="D662" s="31">
        <v>203000000</v>
      </c>
      <c r="E662" s="31">
        <v>60000000</v>
      </c>
      <c r="F662" s="60">
        <f>+D662-E662</f>
        <v>143000000</v>
      </c>
      <c r="G662" s="54">
        <v>0</v>
      </c>
      <c r="H662" s="54">
        <v>0</v>
      </c>
      <c r="I662" s="54">
        <f t="shared" si="16"/>
        <v>0</v>
      </c>
      <c r="J662" s="54">
        <f t="shared" si="17"/>
        <v>203000000</v>
      </c>
      <c r="K662" s="35">
        <v>5545</v>
      </c>
      <c r="L662" s="11" t="s">
        <v>22</v>
      </c>
      <c r="M662" s="5" t="s">
        <v>928</v>
      </c>
      <c r="N662" s="5" t="s">
        <v>23</v>
      </c>
      <c r="O662" s="5" t="s">
        <v>928</v>
      </c>
      <c r="P662" s="17" t="s">
        <v>76</v>
      </c>
      <c r="Q662" s="17" t="s">
        <v>135</v>
      </c>
      <c r="R662" s="47" t="s">
        <v>136</v>
      </c>
      <c r="S662" s="40" t="s">
        <v>1129</v>
      </c>
      <c r="T662" s="78">
        <v>41887</v>
      </c>
    </row>
    <row r="663" spans="1:283" ht="71.25" x14ac:dyDescent="0.25">
      <c r="A663" s="3">
        <v>2014520000709</v>
      </c>
      <c r="B663" s="4" t="s">
        <v>972</v>
      </c>
      <c r="C663" s="5" t="s">
        <v>149</v>
      </c>
      <c r="D663" s="31">
        <v>4080031990</v>
      </c>
      <c r="E663" s="31"/>
      <c r="F663" s="31">
        <v>4080031990</v>
      </c>
      <c r="G663" s="54">
        <v>0</v>
      </c>
      <c r="H663" s="54">
        <v>0</v>
      </c>
      <c r="I663" s="54">
        <f t="shared" si="16"/>
        <v>0</v>
      </c>
      <c r="J663" s="54">
        <f t="shared" si="17"/>
        <v>4080031990</v>
      </c>
      <c r="K663" s="35">
        <v>25769</v>
      </c>
      <c r="L663" s="11" t="s">
        <v>22</v>
      </c>
      <c r="M663" s="5" t="s">
        <v>973</v>
      </c>
      <c r="N663" s="5" t="s">
        <v>23</v>
      </c>
      <c r="O663" s="5" t="s">
        <v>973</v>
      </c>
      <c r="P663" s="17" t="s">
        <v>76</v>
      </c>
      <c r="Q663" s="17" t="s">
        <v>135</v>
      </c>
      <c r="R663" s="47" t="s">
        <v>136</v>
      </c>
      <c r="S663" s="40" t="s">
        <v>1129</v>
      </c>
      <c r="T663" s="61">
        <v>41880</v>
      </c>
    </row>
    <row r="664" spans="1:283" ht="71.25" x14ac:dyDescent="0.25">
      <c r="A664" s="3">
        <v>2014520000710</v>
      </c>
      <c r="B664" s="4" t="s">
        <v>974</v>
      </c>
      <c r="C664" s="5" t="s">
        <v>13</v>
      </c>
      <c r="D664" s="31">
        <v>262500000</v>
      </c>
      <c r="E664" s="31"/>
      <c r="F664" s="31">
        <v>262500000</v>
      </c>
      <c r="G664" s="54">
        <v>0</v>
      </c>
      <c r="H664" s="54">
        <v>0</v>
      </c>
      <c r="I664" s="54">
        <f t="shared" si="16"/>
        <v>0</v>
      </c>
      <c r="J664" s="54">
        <f t="shared" si="17"/>
        <v>262500000</v>
      </c>
      <c r="K664" s="35">
        <v>37457</v>
      </c>
      <c r="L664" s="11" t="s">
        <v>22</v>
      </c>
      <c r="M664" s="5" t="s">
        <v>975</v>
      </c>
      <c r="N664" s="5" t="s">
        <v>23</v>
      </c>
      <c r="O664" s="5" t="s">
        <v>975</v>
      </c>
      <c r="P664" s="17" t="s">
        <v>76</v>
      </c>
      <c r="Q664" s="17" t="s">
        <v>135</v>
      </c>
      <c r="R664" s="47" t="s">
        <v>136</v>
      </c>
      <c r="S664" s="40" t="s">
        <v>1129</v>
      </c>
      <c r="T664" s="61">
        <v>41892</v>
      </c>
    </row>
    <row r="665" spans="1:283" s="1" customFormat="1" ht="28.5" x14ac:dyDescent="0.25">
      <c r="A665" s="3">
        <v>2014520000711</v>
      </c>
      <c r="B665" s="4" t="s">
        <v>1158</v>
      </c>
      <c r="C665" s="5" t="s">
        <v>63</v>
      </c>
      <c r="D665" s="31"/>
      <c r="E665" s="31"/>
      <c r="F665" s="31"/>
      <c r="G665" s="54"/>
      <c r="H665" s="54"/>
      <c r="I665" s="54"/>
      <c r="J665" s="54"/>
      <c r="K665" s="35"/>
      <c r="L665" s="11"/>
      <c r="M665" s="5"/>
      <c r="N665" s="5"/>
      <c r="O665" s="5"/>
      <c r="P665" s="17"/>
      <c r="Q665" s="17"/>
      <c r="R665" s="47"/>
      <c r="S665" s="40" t="s">
        <v>1134</v>
      </c>
      <c r="T665" s="61">
        <v>41884</v>
      </c>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c r="AS665" s="56"/>
      <c r="AT665" s="56"/>
      <c r="AU665" s="56"/>
      <c r="AV665" s="56"/>
      <c r="AW665" s="56"/>
      <c r="AX665" s="56"/>
      <c r="AY665" s="56"/>
      <c r="AZ665" s="56"/>
      <c r="BA665" s="56"/>
      <c r="BB665" s="56"/>
      <c r="BC665" s="56"/>
      <c r="BD665" s="56"/>
      <c r="BE665" s="56"/>
      <c r="BF665" s="56"/>
      <c r="BG665" s="56"/>
      <c r="BH665" s="56"/>
      <c r="BI665" s="56"/>
      <c r="BJ665" s="56"/>
      <c r="BK665" s="56"/>
      <c r="BL665" s="56"/>
      <c r="BM665" s="56"/>
      <c r="BN665" s="56"/>
      <c r="BO665" s="56"/>
      <c r="BP665" s="56"/>
      <c r="BQ665" s="56"/>
      <c r="BR665" s="56"/>
      <c r="BS665" s="56"/>
      <c r="BT665" s="56"/>
      <c r="BU665" s="56"/>
      <c r="BV665" s="56"/>
      <c r="BW665" s="56"/>
      <c r="BX665" s="56"/>
      <c r="BY665" s="56"/>
      <c r="BZ665" s="56"/>
      <c r="CA665" s="56"/>
      <c r="CB665" s="56"/>
      <c r="CC665" s="56"/>
      <c r="CD665" s="56"/>
      <c r="CE665" s="56"/>
      <c r="CF665" s="56"/>
      <c r="CG665" s="56"/>
      <c r="CH665" s="56"/>
      <c r="CI665" s="56"/>
      <c r="CJ665" s="56"/>
      <c r="CK665" s="56"/>
      <c r="CL665" s="56"/>
      <c r="CM665" s="56"/>
      <c r="CN665" s="56"/>
      <c r="CO665" s="56"/>
      <c r="CP665" s="56"/>
      <c r="CQ665" s="56"/>
      <c r="CR665" s="56"/>
      <c r="CS665" s="56"/>
      <c r="CT665" s="56"/>
      <c r="CU665" s="56"/>
      <c r="CV665" s="56"/>
      <c r="CW665" s="56"/>
      <c r="CX665" s="56"/>
      <c r="CY665" s="56"/>
      <c r="CZ665" s="56"/>
      <c r="DA665" s="56"/>
      <c r="DB665" s="56"/>
      <c r="DC665" s="56"/>
      <c r="DD665" s="56"/>
      <c r="DE665" s="56"/>
      <c r="DF665" s="56"/>
      <c r="DG665" s="56"/>
      <c r="DH665" s="56"/>
      <c r="DI665" s="56"/>
      <c r="DJ665" s="56"/>
      <c r="DK665" s="56"/>
      <c r="DL665" s="56"/>
      <c r="DM665" s="56"/>
      <c r="DN665" s="56"/>
      <c r="DO665" s="56"/>
      <c r="DP665" s="56"/>
      <c r="DQ665" s="56"/>
      <c r="DR665" s="56"/>
      <c r="DS665" s="56"/>
      <c r="DT665" s="56"/>
      <c r="DU665" s="56"/>
      <c r="DV665" s="56"/>
      <c r="DW665" s="56"/>
      <c r="DX665" s="56"/>
      <c r="DY665" s="56"/>
      <c r="DZ665" s="56"/>
      <c r="EA665" s="56"/>
      <c r="EB665" s="56"/>
      <c r="EC665" s="56"/>
      <c r="ED665" s="56"/>
      <c r="EE665" s="56"/>
      <c r="EF665" s="56"/>
      <c r="EG665" s="56"/>
      <c r="EH665" s="56"/>
      <c r="EI665" s="56"/>
      <c r="EJ665" s="56"/>
      <c r="EK665" s="56"/>
      <c r="EL665" s="56"/>
      <c r="EM665" s="56"/>
      <c r="EN665" s="56"/>
      <c r="EO665" s="56"/>
      <c r="EP665" s="56"/>
      <c r="EQ665" s="56"/>
      <c r="ER665" s="56"/>
      <c r="ES665" s="56"/>
      <c r="ET665" s="56"/>
      <c r="EU665" s="56"/>
      <c r="EV665" s="56"/>
      <c r="EW665" s="56"/>
      <c r="EX665" s="56"/>
      <c r="EY665" s="56"/>
      <c r="EZ665" s="56"/>
      <c r="FA665" s="56"/>
      <c r="FB665" s="56"/>
      <c r="FC665" s="56"/>
      <c r="FD665" s="56"/>
      <c r="FE665" s="56"/>
      <c r="FF665" s="56"/>
      <c r="FG665" s="56"/>
      <c r="FH665" s="56"/>
      <c r="FI665" s="56"/>
      <c r="FJ665" s="56"/>
      <c r="FK665" s="56"/>
      <c r="FL665" s="56"/>
      <c r="FM665" s="56"/>
      <c r="FN665" s="56"/>
      <c r="FO665" s="56"/>
      <c r="FP665" s="56"/>
      <c r="FQ665" s="56"/>
      <c r="FR665" s="56"/>
      <c r="FS665" s="56"/>
      <c r="FT665" s="56"/>
      <c r="FU665" s="56"/>
      <c r="FV665" s="56"/>
      <c r="FW665" s="56"/>
      <c r="FX665" s="56"/>
      <c r="FY665" s="56"/>
      <c r="FZ665" s="56"/>
      <c r="GA665" s="56"/>
      <c r="GB665" s="56"/>
      <c r="GC665" s="56"/>
      <c r="GD665" s="56"/>
      <c r="GE665" s="56"/>
      <c r="GF665" s="56"/>
      <c r="GG665" s="56"/>
      <c r="GH665" s="56"/>
      <c r="GI665" s="56"/>
      <c r="GJ665" s="56"/>
      <c r="GK665" s="56"/>
      <c r="GL665" s="56"/>
      <c r="GM665" s="56"/>
      <c r="GN665" s="56"/>
      <c r="GO665" s="56"/>
      <c r="GP665" s="56"/>
      <c r="GQ665" s="56"/>
      <c r="GR665" s="56"/>
      <c r="GS665" s="56"/>
      <c r="GT665" s="56"/>
      <c r="GU665" s="56"/>
      <c r="GV665" s="56"/>
      <c r="GW665" s="56"/>
      <c r="GX665" s="56"/>
      <c r="GY665" s="56"/>
      <c r="GZ665" s="56"/>
      <c r="HA665" s="56"/>
      <c r="HB665" s="56"/>
      <c r="HC665" s="56"/>
      <c r="HD665" s="56"/>
      <c r="HE665" s="56"/>
      <c r="HF665" s="56"/>
      <c r="HG665" s="56"/>
      <c r="HH665" s="56"/>
      <c r="HI665" s="56"/>
      <c r="HJ665" s="56"/>
      <c r="HK665" s="56"/>
      <c r="HL665" s="56"/>
      <c r="HM665" s="56"/>
      <c r="HN665" s="56"/>
      <c r="HO665" s="56"/>
      <c r="HP665" s="56"/>
      <c r="HQ665" s="56"/>
      <c r="HR665" s="56"/>
      <c r="HS665" s="56"/>
      <c r="HT665" s="56"/>
      <c r="HU665" s="56"/>
      <c r="HV665" s="56"/>
      <c r="HW665" s="56"/>
      <c r="HX665" s="56"/>
      <c r="HY665" s="56"/>
      <c r="HZ665" s="56"/>
      <c r="IA665" s="56"/>
      <c r="IB665" s="56"/>
      <c r="IC665" s="56"/>
      <c r="ID665" s="56"/>
      <c r="IE665" s="56"/>
      <c r="IF665" s="56"/>
      <c r="IG665" s="56"/>
      <c r="IH665" s="56"/>
      <c r="II665" s="56"/>
      <c r="IJ665" s="56"/>
      <c r="IK665" s="56"/>
      <c r="IL665" s="56"/>
      <c r="IM665" s="56"/>
      <c r="IN665" s="56"/>
      <c r="IO665" s="56"/>
      <c r="IP665" s="56"/>
      <c r="IQ665" s="56"/>
      <c r="IR665" s="56"/>
      <c r="IS665" s="56"/>
      <c r="IT665" s="56"/>
      <c r="IU665" s="56"/>
      <c r="IV665" s="56"/>
      <c r="IW665" s="56"/>
      <c r="IX665" s="56"/>
      <c r="IY665" s="56"/>
      <c r="IZ665" s="56"/>
      <c r="JA665" s="56"/>
      <c r="JB665" s="56"/>
      <c r="JC665" s="56"/>
      <c r="JD665" s="56"/>
      <c r="JE665" s="56"/>
      <c r="JF665" s="56"/>
      <c r="JG665" s="56"/>
      <c r="JH665" s="56"/>
      <c r="JI665" s="56"/>
      <c r="JJ665" s="56"/>
      <c r="JK665" s="56"/>
      <c r="JL665" s="56"/>
      <c r="JM665" s="56"/>
      <c r="JN665" s="56"/>
      <c r="JO665" s="56"/>
      <c r="JP665" s="56"/>
      <c r="JQ665" s="56"/>
      <c r="JR665" s="56"/>
      <c r="JS665" s="56"/>
      <c r="JT665" s="56"/>
      <c r="JU665" s="56"/>
      <c r="JV665" s="56"/>
      <c r="JW665" s="56"/>
    </row>
    <row r="666" spans="1:283" ht="57" x14ac:dyDescent="0.25">
      <c r="A666" s="3">
        <v>2014520000712</v>
      </c>
      <c r="B666" s="4" t="s">
        <v>976</v>
      </c>
      <c r="C666" s="5" t="s">
        <v>436</v>
      </c>
      <c r="D666" s="31">
        <v>339709459</v>
      </c>
      <c r="E666" s="31">
        <v>133000000</v>
      </c>
      <c r="F666" s="60">
        <f>+D666-E666</f>
        <v>206709459</v>
      </c>
      <c r="G666" s="54">
        <v>0</v>
      </c>
      <c r="H666" s="54">
        <v>0</v>
      </c>
      <c r="I666" s="54">
        <f t="shared" si="16"/>
        <v>0</v>
      </c>
      <c r="J666" s="54">
        <f t="shared" si="17"/>
        <v>339709459</v>
      </c>
      <c r="K666" s="34">
        <v>258</v>
      </c>
      <c r="L666" s="11" t="s">
        <v>12</v>
      </c>
      <c r="M666" s="5" t="s">
        <v>680</v>
      </c>
      <c r="N666" s="5" t="s">
        <v>27</v>
      </c>
      <c r="O666" s="5" t="s">
        <v>680</v>
      </c>
      <c r="P666" s="17" t="s">
        <v>76</v>
      </c>
      <c r="Q666" s="17" t="s">
        <v>77</v>
      </c>
      <c r="R666" s="47" t="s">
        <v>178</v>
      </c>
      <c r="S666" s="40" t="s">
        <v>1129</v>
      </c>
      <c r="T666" s="61">
        <v>41893</v>
      </c>
    </row>
    <row r="667" spans="1:283" ht="71.25" x14ac:dyDescent="0.25">
      <c r="A667" s="3">
        <v>2014520000713</v>
      </c>
      <c r="B667" s="4" t="s">
        <v>977</v>
      </c>
      <c r="C667" s="5" t="s">
        <v>53</v>
      </c>
      <c r="D667" s="31">
        <v>157935754</v>
      </c>
      <c r="E667" s="31"/>
      <c r="F667" s="31">
        <v>157935754</v>
      </c>
      <c r="G667" s="54">
        <v>0</v>
      </c>
      <c r="H667" s="54">
        <v>0</v>
      </c>
      <c r="I667" s="54">
        <f t="shared" si="16"/>
        <v>0</v>
      </c>
      <c r="J667" s="54">
        <f t="shared" si="17"/>
        <v>157935754</v>
      </c>
      <c r="K667" s="35">
        <v>10883</v>
      </c>
      <c r="L667" s="11" t="s">
        <v>22</v>
      </c>
      <c r="M667" s="5" t="s">
        <v>978</v>
      </c>
      <c r="N667" s="5" t="s">
        <v>23</v>
      </c>
      <c r="O667" s="5" t="s">
        <v>978</v>
      </c>
      <c r="P667" s="17" t="s">
        <v>76</v>
      </c>
      <c r="Q667" s="17" t="s">
        <v>135</v>
      </c>
      <c r="R667" s="47" t="s">
        <v>136</v>
      </c>
      <c r="S667" s="40" t="s">
        <v>1129</v>
      </c>
      <c r="T667" s="61">
        <v>41898</v>
      </c>
    </row>
    <row r="668" spans="1:283" ht="71.25" x14ac:dyDescent="0.25">
      <c r="A668" s="3">
        <v>2014520000714</v>
      </c>
      <c r="B668" s="4" t="s">
        <v>979</v>
      </c>
      <c r="C668" s="5" t="s">
        <v>16</v>
      </c>
      <c r="D668" s="31">
        <v>2911737970</v>
      </c>
      <c r="E668" s="31"/>
      <c r="F668" s="31">
        <v>2911737970</v>
      </c>
      <c r="G668" s="54">
        <v>0</v>
      </c>
      <c r="H668" s="54">
        <v>0</v>
      </c>
      <c r="I668" s="54">
        <f t="shared" ref="I668:I745" si="18">+G668+H668</f>
        <v>0</v>
      </c>
      <c r="J668" s="54">
        <f t="shared" ref="J668:J745" si="19">+D668+I668</f>
        <v>2911737970</v>
      </c>
      <c r="K668" s="35">
        <v>1726585</v>
      </c>
      <c r="L668" s="11" t="s">
        <v>22</v>
      </c>
      <c r="M668" s="5" t="s">
        <v>744</v>
      </c>
      <c r="N668" s="5" t="s">
        <v>23</v>
      </c>
      <c r="O668" s="5" t="s">
        <v>744</v>
      </c>
      <c r="P668" s="17" t="s">
        <v>76</v>
      </c>
      <c r="Q668" s="17" t="s">
        <v>135</v>
      </c>
      <c r="R668" s="47" t="s">
        <v>136</v>
      </c>
      <c r="S668" s="40" t="s">
        <v>1129</v>
      </c>
      <c r="T668" s="61">
        <v>41954</v>
      </c>
    </row>
    <row r="669" spans="1:283" ht="71.25" x14ac:dyDescent="0.25">
      <c r="A669" s="3">
        <v>2014520000715</v>
      </c>
      <c r="B669" s="4" t="s">
        <v>980</v>
      </c>
      <c r="C669" s="5" t="s">
        <v>324</v>
      </c>
      <c r="D669" s="31">
        <v>128000000</v>
      </c>
      <c r="E669" s="31">
        <v>30000000</v>
      </c>
      <c r="F669" s="60">
        <f>+D669-E669</f>
        <v>98000000</v>
      </c>
      <c r="G669" s="54">
        <v>0</v>
      </c>
      <c r="H669" s="54">
        <v>0</v>
      </c>
      <c r="I669" s="54">
        <f t="shared" si="18"/>
        <v>0</v>
      </c>
      <c r="J669" s="54">
        <f t="shared" si="19"/>
        <v>128000000</v>
      </c>
      <c r="K669" s="35">
        <v>12237</v>
      </c>
      <c r="L669" s="11" t="s">
        <v>22</v>
      </c>
      <c r="M669" s="5" t="s">
        <v>981</v>
      </c>
      <c r="N669" s="5" t="s">
        <v>23</v>
      </c>
      <c r="O669" s="5" t="s">
        <v>981</v>
      </c>
      <c r="P669" s="17" t="s">
        <v>76</v>
      </c>
      <c r="Q669" s="17" t="s">
        <v>135</v>
      </c>
      <c r="R669" s="47" t="s">
        <v>136</v>
      </c>
      <c r="S669" s="40" t="s">
        <v>1129</v>
      </c>
      <c r="T669" s="61">
        <v>41919</v>
      </c>
    </row>
    <row r="670" spans="1:283" ht="71.25" x14ac:dyDescent="0.25">
      <c r="A670" s="3">
        <v>2014520000716</v>
      </c>
      <c r="B670" s="4" t="s">
        <v>982</v>
      </c>
      <c r="C670" s="5" t="s">
        <v>16</v>
      </c>
      <c r="D670" s="31">
        <v>8802024911</v>
      </c>
      <c r="E670" s="31"/>
      <c r="F670" s="31">
        <v>8802024911</v>
      </c>
      <c r="G670" s="54">
        <v>0</v>
      </c>
      <c r="H670" s="54">
        <v>0</v>
      </c>
      <c r="I670" s="54">
        <f t="shared" si="18"/>
        <v>0</v>
      </c>
      <c r="J670" s="54">
        <f t="shared" si="19"/>
        <v>8802024911</v>
      </c>
      <c r="K670" s="35">
        <v>14207</v>
      </c>
      <c r="L670" s="11" t="s">
        <v>22</v>
      </c>
      <c r="M670" s="5" t="s">
        <v>923</v>
      </c>
      <c r="N670" s="5" t="s">
        <v>23</v>
      </c>
      <c r="O670" s="5" t="s">
        <v>923</v>
      </c>
      <c r="P670" s="17" t="s">
        <v>76</v>
      </c>
      <c r="Q670" s="17" t="s">
        <v>135</v>
      </c>
      <c r="R670" s="47" t="s">
        <v>136</v>
      </c>
      <c r="S670" s="40" t="s">
        <v>1129</v>
      </c>
      <c r="T670" s="61">
        <v>41954</v>
      </c>
    </row>
    <row r="671" spans="1:283" ht="71.25" x14ac:dyDescent="0.25">
      <c r="A671" s="3">
        <v>2014520000717</v>
      </c>
      <c r="B671" s="4" t="s">
        <v>983</v>
      </c>
      <c r="C671" s="5" t="s">
        <v>436</v>
      </c>
      <c r="D671" s="31">
        <v>2303022332</v>
      </c>
      <c r="E671" s="31"/>
      <c r="F671" s="31">
        <v>2303022332</v>
      </c>
      <c r="G671" s="54">
        <v>0</v>
      </c>
      <c r="H671" s="54">
        <v>0</v>
      </c>
      <c r="I671" s="54">
        <f t="shared" si="18"/>
        <v>0</v>
      </c>
      <c r="J671" s="54">
        <f t="shared" si="19"/>
        <v>2303022332</v>
      </c>
      <c r="K671" s="35">
        <v>8449</v>
      </c>
      <c r="L671" s="11" t="s">
        <v>22</v>
      </c>
      <c r="M671" s="5" t="s">
        <v>984</v>
      </c>
      <c r="N671" s="5" t="s">
        <v>23</v>
      </c>
      <c r="O671" s="5" t="s">
        <v>984</v>
      </c>
      <c r="P671" s="17" t="s">
        <v>76</v>
      </c>
      <c r="Q671" s="17" t="s">
        <v>135</v>
      </c>
      <c r="R671" s="47" t="s">
        <v>136</v>
      </c>
      <c r="S671" s="40" t="s">
        <v>1129</v>
      </c>
      <c r="T671" s="61">
        <v>41932</v>
      </c>
    </row>
    <row r="672" spans="1:283" s="1" customFormat="1" ht="57" x14ac:dyDescent="0.25">
      <c r="A672" s="3">
        <v>2014520000718</v>
      </c>
      <c r="B672" s="4" t="s">
        <v>1159</v>
      </c>
      <c r="C672" s="5"/>
      <c r="D672" s="31"/>
      <c r="E672" s="31"/>
      <c r="F672" s="31"/>
      <c r="G672" s="54"/>
      <c r="H672" s="54"/>
      <c r="I672" s="54"/>
      <c r="J672" s="54"/>
      <c r="K672" s="35"/>
      <c r="L672" s="11"/>
      <c r="M672" s="5"/>
      <c r="N672" s="5"/>
      <c r="O672" s="5"/>
      <c r="P672" s="17"/>
      <c r="Q672" s="17"/>
      <c r="R672" s="47"/>
      <c r="S672" s="40" t="s">
        <v>1134</v>
      </c>
      <c r="T672" s="61">
        <v>41905</v>
      </c>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c r="AS672" s="56"/>
      <c r="AT672" s="56"/>
      <c r="AU672" s="56"/>
      <c r="AV672" s="56"/>
      <c r="AW672" s="56"/>
      <c r="AX672" s="56"/>
      <c r="AY672" s="56"/>
      <c r="AZ672" s="56"/>
      <c r="BA672" s="56"/>
      <c r="BB672" s="56"/>
      <c r="BC672" s="56"/>
      <c r="BD672" s="56"/>
      <c r="BE672" s="56"/>
      <c r="BF672" s="56"/>
      <c r="BG672" s="56"/>
      <c r="BH672" s="56"/>
      <c r="BI672" s="56"/>
      <c r="BJ672" s="56"/>
      <c r="BK672" s="56"/>
      <c r="BL672" s="56"/>
      <c r="BM672" s="56"/>
      <c r="BN672" s="56"/>
      <c r="BO672" s="56"/>
      <c r="BP672" s="56"/>
      <c r="BQ672" s="56"/>
      <c r="BR672" s="56"/>
      <c r="BS672" s="56"/>
      <c r="BT672" s="56"/>
      <c r="BU672" s="56"/>
      <c r="BV672" s="56"/>
      <c r="BW672" s="56"/>
      <c r="BX672" s="56"/>
      <c r="BY672" s="56"/>
      <c r="BZ672" s="56"/>
      <c r="CA672" s="56"/>
      <c r="CB672" s="56"/>
      <c r="CC672" s="56"/>
      <c r="CD672" s="56"/>
      <c r="CE672" s="56"/>
      <c r="CF672" s="56"/>
      <c r="CG672" s="56"/>
      <c r="CH672" s="56"/>
      <c r="CI672" s="56"/>
      <c r="CJ672" s="56"/>
      <c r="CK672" s="56"/>
      <c r="CL672" s="56"/>
      <c r="CM672" s="56"/>
      <c r="CN672" s="56"/>
      <c r="CO672" s="56"/>
      <c r="CP672" s="56"/>
      <c r="CQ672" s="56"/>
      <c r="CR672" s="56"/>
      <c r="CS672" s="56"/>
      <c r="CT672" s="56"/>
      <c r="CU672" s="56"/>
      <c r="CV672" s="56"/>
      <c r="CW672" s="56"/>
      <c r="CX672" s="56"/>
      <c r="CY672" s="56"/>
      <c r="CZ672" s="56"/>
      <c r="DA672" s="56"/>
      <c r="DB672" s="56"/>
      <c r="DC672" s="56"/>
      <c r="DD672" s="56"/>
      <c r="DE672" s="56"/>
      <c r="DF672" s="56"/>
      <c r="DG672" s="56"/>
      <c r="DH672" s="56"/>
      <c r="DI672" s="56"/>
      <c r="DJ672" s="56"/>
      <c r="DK672" s="56"/>
      <c r="DL672" s="56"/>
      <c r="DM672" s="56"/>
      <c r="DN672" s="56"/>
      <c r="DO672" s="56"/>
      <c r="DP672" s="56"/>
      <c r="DQ672" s="56"/>
      <c r="DR672" s="56"/>
      <c r="DS672" s="56"/>
      <c r="DT672" s="56"/>
      <c r="DU672" s="56"/>
      <c r="DV672" s="56"/>
      <c r="DW672" s="56"/>
      <c r="DX672" s="56"/>
      <c r="DY672" s="56"/>
      <c r="DZ672" s="56"/>
      <c r="EA672" s="56"/>
      <c r="EB672" s="56"/>
      <c r="EC672" s="56"/>
      <c r="ED672" s="56"/>
      <c r="EE672" s="56"/>
      <c r="EF672" s="56"/>
      <c r="EG672" s="56"/>
      <c r="EH672" s="56"/>
      <c r="EI672" s="56"/>
      <c r="EJ672" s="56"/>
      <c r="EK672" s="56"/>
      <c r="EL672" s="56"/>
      <c r="EM672" s="56"/>
      <c r="EN672" s="56"/>
      <c r="EO672" s="56"/>
      <c r="EP672" s="56"/>
      <c r="EQ672" s="56"/>
      <c r="ER672" s="56"/>
      <c r="ES672" s="56"/>
      <c r="ET672" s="56"/>
      <c r="EU672" s="56"/>
      <c r="EV672" s="56"/>
      <c r="EW672" s="56"/>
      <c r="EX672" s="56"/>
      <c r="EY672" s="56"/>
      <c r="EZ672" s="56"/>
      <c r="FA672" s="56"/>
      <c r="FB672" s="56"/>
      <c r="FC672" s="56"/>
      <c r="FD672" s="56"/>
      <c r="FE672" s="56"/>
      <c r="FF672" s="56"/>
      <c r="FG672" s="56"/>
      <c r="FH672" s="56"/>
      <c r="FI672" s="56"/>
      <c r="FJ672" s="56"/>
      <c r="FK672" s="56"/>
      <c r="FL672" s="56"/>
      <c r="FM672" s="56"/>
      <c r="FN672" s="56"/>
      <c r="FO672" s="56"/>
      <c r="FP672" s="56"/>
      <c r="FQ672" s="56"/>
      <c r="FR672" s="56"/>
      <c r="FS672" s="56"/>
      <c r="FT672" s="56"/>
      <c r="FU672" s="56"/>
      <c r="FV672" s="56"/>
      <c r="FW672" s="56"/>
      <c r="FX672" s="56"/>
      <c r="FY672" s="56"/>
      <c r="FZ672" s="56"/>
      <c r="GA672" s="56"/>
      <c r="GB672" s="56"/>
      <c r="GC672" s="56"/>
      <c r="GD672" s="56"/>
      <c r="GE672" s="56"/>
      <c r="GF672" s="56"/>
      <c r="GG672" s="56"/>
      <c r="GH672" s="56"/>
      <c r="GI672" s="56"/>
      <c r="GJ672" s="56"/>
      <c r="GK672" s="56"/>
      <c r="GL672" s="56"/>
      <c r="GM672" s="56"/>
      <c r="GN672" s="56"/>
      <c r="GO672" s="56"/>
      <c r="GP672" s="56"/>
      <c r="GQ672" s="56"/>
      <c r="GR672" s="56"/>
      <c r="GS672" s="56"/>
      <c r="GT672" s="56"/>
      <c r="GU672" s="56"/>
      <c r="GV672" s="56"/>
      <c r="GW672" s="56"/>
      <c r="GX672" s="56"/>
      <c r="GY672" s="56"/>
      <c r="GZ672" s="56"/>
      <c r="HA672" s="56"/>
      <c r="HB672" s="56"/>
      <c r="HC672" s="56"/>
      <c r="HD672" s="56"/>
      <c r="HE672" s="56"/>
      <c r="HF672" s="56"/>
      <c r="HG672" s="56"/>
      <c r="HH672" s="56"/>
      <c r="HI672" s="56"/>
      <c r="HJ672" s="56"/>
      <c r="HK672" s="56"/>
      <c r="HL672" s="56"/>
      <c r="HM672" s="56"/>
      <c r="HN672" s="56"/>
      <c r="HO672" s="56"/>
      <c r="HP672" s="56"/>
      <c r="HQ672" s="56"/>
      <c r="HR672" s="56"/>
      <c r="HS672" s="56"/>
      <c r="HT672" s="56"/>
      <c r="HU672" s="56"/>
      <c r="HV672" s="56"/>
      <c r="HW672" s="56"/>
      <c r="HX672" s="56"/>
      <c r="HY672" s="56"/>
      <c r="HZ672" s="56"/>
      <c r="IA672" s="56"/>
      <c r="IB672" s="56"/>
      <c r="IC672" s="56"/>
      <c r="ID672" s="56"/>
      <c r="IE672" s="56"/>
      <c r="IF672" s="56"/>
      <c r="IG672" s="56"/>
      <c r="IH672" s="56"/>
      <c r="II672" s="56"/>
      <c r="IJ672" s="56"/>
      <c r="IK672" s="56"/>
      <c r="IL672" s="56"/>
      <c r="IM672" s="56"/>
      <c r="IN672" s="56"/>
      <c r="IO672" s="56"/>
      <c r="IP672" s="56"/>
      <c r="IQ672" s="56"/>
      <c r="IR672" s="56"/>
      <c r="IS672" s="56"/>
      <c r="IT672" s="56"/>
      <c r="IU672" s="56"/>
      <c r="IV672" s="56"/>
      <c r="IW672" s="56"/>
      <c r="IX672" s="56"/>
      <c r="IY672" s="56"/>
      <c r="IZ672" s="56"/>
      <c r="JA672" s="56"/>
      <c r="JB672" s="56"/>
      <c r="JC672" s="56"/>
      <c r="JD672" s="56"/>
      <c r="JE672" s="56"/>
      <c r="JF672" s="56"/>
      <c r="JG672" s="56"/>
      <c r="JH672" s="56"/>
      <c r="JI672" s="56"/>
      <c r="JJ672" s="56"/>
      <c r="JK672" s="56"/>
      <c r="JL672" s="56"/>
      <c r="JM672" s="56"/>
      <c r="JN672" s="56"/>
      <c r="JO672" s="56"/>
      <c r="JP672" s="56"/>
      <c r="JQ672" s="56"/>
      <c r="JR672" s="56"/>
      <c r="JS672" s="56"/>
      <c r="JT672" s="56"/>
      <c r="JU672" s="56"/>
      <c r="JV672" s="56"/>
      <c r="JW672" s="56"/>
    </row>
    <row r="673" spans="1:283" ht="71.25" x14ac:dyDescent="0.25">
      <c r="A673" s="3">
        <v>2014520000719</v>
      </c>
      <c r="B673" s="4" t="s">
        <v>985</v>
      </c>
      <c r="C673" s="5" t="s">
        <v>315</v>
      </c>
      <c r="D673" s="31">
        <v>69986072</v>
      </c>
      <c r="E673" s="31">
        <v>50000000</v>
      </c>
      <c r="F673" s="60">
        <f>+D673-E673</f>
        <v>19986072</v>
      </c>
      <c r="G673" s="54">
        <v>0</v>
      </c>
      <c r="H673" s="54">
        <v>0</v>
      </c>
      <c r="I673" s="54">
        <f t="shared" si="18"/>
        <v>0</v>
      </c>
      <c r="J673" s="54">
        <f t="shared" si="19"/>
        <v>69986072</v>
      </c>
      <c r="K673" s="34">
        <v>910</v>
      </c>
      <c r="L673" s="11" t="s">
        <v>22</v>
      </c>
      <c r="M673" s="5" t="s">
        <v>986</v>
      </c>
      <c r="N673" s="5" t="s">
        <v>23</v>
      </c>
      <c r="O673" s="5" t="s">
        <v>986</v>
      </c>
      <c r="P673" s="17" t="s">
        <v>76</v>
      </c>
      <c r="Q673" s="17" t="s">
        <v>135</v>
      </c>
      <c r="R673" s="47" t="s">
        <v>136</v>
      </c>
      <c r="S673" s="40" t="s">
        <v>1129</v>
      </c>
      <c r="T673" s="61">
        <v>42136</v>
      </c>
    </row>
    <row r="674" spans="1:283" ht="71.25" x14ac:dyDescent="0.25">
      <c r="A674" s="3">
        <v>2014520000720</v>
      </c>
      <c r="B674" s="4" t="s">
        <v>987</v>
      </c>
      <c r="C674" s="5" t="s">
        <v>16</v>
      </c>
      <c r="D674" s="31">
        <v>633597712</v>
      </c>
      <c r="E674" s="31"/>
      <c r="F674" s="31">
        <v>633597712</v>
      </c>
      <c r="G674" s="54">
        <v>0</v>
      </c>
      <c r="H674" s="54">
        <v>0</v>
      </c>
      <c r="I674" s="54">
        <f t="shared" si="18"/>
        <v>0</v>
      </c>
      <c r="J674" s="54">
        <f t="shared" si="19"/>
        <v>633597712</v>
      </c>
      <c r="K674" s="35">
        <v>28209</v>
      </c>
      <c r="L674" s="11" t="s">
        <v>22</v>
      </c>
      <c r="M674" s="5" t="s">
        <v>338</v>
      </c>
      <c r="N674" s="5" t="s">
        <v>23</v>
      </c>
      <c r="O674" s="5" t="s">
        <v>338</v>
      </c>
      <c r="P674" s="17" t="s">
        <v>76</v>
      </c>
      <c r="Q674" s="17" t="s">
        <v>135</v>
      </c>
      <c r="R674" s="47" t="s">
        <v>136</v>
      </c>
      <c r="S674" s="40" t="s">
        <v>1129</v>
      </c>
      <c r="T674" s="61">
        <v>41970</v>
      </c>
    </row>
    <row r="675" spans="1:283" ht="71.25" x14ac:dyDescent="0.25">
      <c r="A675" s="3">
        <v>2014520000721</v>
      </c>
      <c r="B675" s="4" t="s">
        <v>988</v>
      </c>
      <c r="C675" s="5" t="s">
        <v>16</v>
      </c>
      <c r="D675" s="31">
        <v>216000000</v>
      </c>
      <c r="E675" s="31">
        <v>216000000</v>
      </c>
      <c r="F675" s="40"/>
      <c r="G675" s="54">
        <v>0</v>
      </c>
      <c r="H675" s="54">
        <v>0</v>
      </c>
      <c r="I675" s="54">
        <f t="shared" si="18"/>
        <v>0</v>
      </c>
      <c r="J675" s="54">
        <f t="shared" si="19"/>
        <v>216000000</v>
      </c>
      <c r="K675" s="35">
        <v>43294</v>
      </c>
      <c r="L675" s="11" t="s">
        <v>22</v>
      </c>
      <c r="M675" s="5" t="s">
        <v>989</v>
      </c>
      <c r="N675" s="5" t="s">
        <v>14</v>
      </c>
      <c r="O675" s="5" t="s">
        <v>989</v>
      </c>
      <c r="P675" s="17" t="s">
        <v>76</v>
      </c>
      <c r="Q675" s="17" t="s">
        <v>135</v>
      </c>
      <c r="R675" s="47" t="s">
        <v>136</v>
      </c>
      <c r="S675" s="40" t="s">
        <v>1129</v>
      </c>
      <c r="T675" s="61">
        <v>41928</v>
      </c>
    </row>
    <row r="676" spans="1:283" ht="71.25" x14ac:dyDescent="0.25">
      <c r="A676" s="3">
        <v>2014520000722</v>
      </c>
      <c r="B676" s="4" t="s">
        <v>990</v>
      </c>
      <c r="C676" s="5" t="s">
        <v>20</v>
      </c>
      <c r="D676" s="31">
        <v>155969301</v>
      </c>
      <c r="E676" s="31">
        <v>134979482</v>
      </c>
      <c r="F676" s="60">
        <f>+D676-E676</f>
        <v>20989819</v>
      </c>
      <c r="G676" s="54">
        <v>0</v>
      </c>
      <c r="H676" s="54">
        <v>0</v>
      </c>
      <c r="I676" s="54">
        <f t="shared" si="18"/>
        <v>0</v>
      </c>
      <c r="J676" s="54">
        <f t="shared" si="19"/>
        <v>155969301</v>
      </c>
      <c r="K676" s="35">
        <v>5283</v>
      </c>
      <c r="L676" s="11" t="s">
        <v>22</v>
      </c>
      <c r="M676" s="5" t="s">
        <v>690</v>
      </c>
      <c r="N676" s="5" t="s">
        <v>23</v>
      </c>
      <c r="O676" s="5" t="s">
        <v>690</v>
      </c>
      <c r="P676" s="17" t="s">
        <v>76</v>
      </c>
      <c r="Q676" s="17" t="s">
        <v>135</v>
      </c>
      <c r="R676" s="47" t="s">
        <v>136</v>
      </c>
      <c r="S676" s="40" t="s">
        <v>1129</v>
      </c>
      <c r="T676" s="40" t="s">
        <v>1177</v>
      </c>
    </row>
    <row r="677" spans="1:283" s="1" customFormat="1" ht="42.75" x14ac:dyDescent="0.25">
      <c r="A677" s="3">
        <v>2014520000723</v>
      </c>
      <c r="B677" s="4" t="s">
        <v>1160</v>
      </c>
      <c r="C677" s="5"/>
      <c r="D677" s="31"/>
      <c r="E677" s="31"/>
      <c r="F677" s="60"/>
      <c r="G677" s="54"/>
      <c r="H677" s="54"/>
      <c r="I677" s="54"/>
      <c r="J677" s="54"/>
      <c r="K677" s="35"/>
      <c r="L677" s="11"/>
      <c r="M677" s="5"/>
      <c r="N677" s="5"/>
      <c r="O677" s="5"/>
      <c r="P677" s="17"/>
      <c r="Q677" s="17"/>
      <c r="R677" s="47"/>
      <c r="S677" s="40" t="s">
        <v>1134</v>
      </c>
      <c r="T677" s="61">
        <v>41950</v>
      </c>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c r="AS677" s="56"/>
      <c r="AT677" s="56"/>
      <c r="AU677" s="56"/>
      <c r="AV677" s="56"/>
      <c r="AW677" s="56"/>
      <c r="AX677" s="56"/>
      <c r="AY677" s="56"/>
      <c r="AZ677" s="56"/>
      <c r="BA677" s="56"/>
      <c r="BB677" s="56"/>
      <c r="BC677" s="56"/>
      <c r="BD677" s="56"/>
      <c r="BE677" s="56"/>
      <c r="BF677" s="56"/>
      <c r="BG677" s="56"/>
      <c r="BH677" s="56"/>
      <c r="BI677" s="56"/>
      <c r="BJ677" s="56"/>
      <c r="BK677" s="56"/>
      <c r="BL677" s="56"/>
      <c r="BM677" s="56"/>
      <c r="BN677" s="56"/>
      <c r="BO677" s="56"/>
      <c r="BP677" s="56"/>
      <c r="BQ677" s="56"/>
      <c r="BR677" s="56"/>
      <c r="BS677" s="56"/>
      <c r="BT677" s="56"/>
      <c r="BU677" s="56"/>
      <c r="BV677" s="56"/>
      <c r="BW677" s="56"/>
      <c r="BX677" s="56"/>
      <c r="BY677" s="56"/>
      <c r="BZ677" s="56"/>
      <c r="CA677" s="56"/>
      <c r="CB677" s="56"/>
      <c r="CC677" s="56"/>
      <c r="CD677" s="56"/>
      <c r="CE677" s="56"/>
      <c r="CF677" s="56"/>
      <c r="CG677" s="56"/>
      <c r="CH677" s="56"/>
      <c r="CI677" s="56"/>
      <c r="CJ677" s="56"/>
      <c r="CK677" s="56"/>
      <c r="CL677" s="56"/>
      <c r="CM677" s="56"/>
      <c r="CN677" s="56"/>
      <c r="CO677" s="56"/>
      <c r="CP677" s="56"/>
      <c r="CQ677" s="56"/>
      <c r="CR677" s="56"/>
      <c r="CS677" s="56"/>
      <c r="CT677" s="56"/>
      <c r="CU677" s="56"/>
      <c r="CV677" s="56"/>
      <c r="CW677" s="56"/>
      <c r="CX677" s="56"/>
      <c r="CY677" s="56"/>
      <c r="CZ677" s="56"/>
      <c r="DA677" s="56"/>
      <c r="DB677" s="56"/>
      <c r="DC677" s="56"/>
      <c r="DD677" s="56"/>
      <c r="DE677" s="56"/>
      <c r="DF677" s="56"/>
      <c r="DG677" s="56"/>
      <c r="DH677" s="56"/>
      <c r="DI677" s="56"/>
      <c r="DJ677" s="56"/>
      <c r="DK677" s="56"/>
      <c r="DL677" s="56"/>
      <c r="DM677" s="56"/>
      <c r="DN677" s="56"/>
      <c r="DO677" s="56"/>
      <c r="DP677" s="56"/>
      <c r="DQ677" s="56"/>
      <c r="DR677" s="56"/>
      <c r="DS677" s="56"/>
      <c r="DT677" s="56"/>
      <c r="DU677" s="56"/>
      <c r="DV677" s="56"/>
      <c r="DW677" s="56"/>
      <c r="DX677" s="56"/>
      <c r="DY677" s="56"/>
      <c r="DZ677" s="56"/>
      <c r="EA677" s="56"/>
      <c r="EB677" s="56"/>
      <c r="EC677" s="56"/>
      <c r="ED677" s="56"/>
      <c r="EE677" s="56"/>
      <c r="EF677" s="56"/>
      <c r="EG677" s="56"/>
      <c r="EH677" s="56"/>
      <c r="EI677" s="56"/>
      <c r="EJ677" s="56"/>
      <c r="EK677" s="56"/>
      <c r="EL677" s="56"/>
      <c r="EM677" s="56"/>
      <c r="EN677" s="56"/>
      <c r="EO677" s="56"/>
      <c r="EP677" s="56"/>
      <c r="EQ677" s="56"/>
      <c r="ER677" s="56"/>
      <c r="ES677" s="56"/>
      <c r="ET677" s="56"/>
      <c r="EU677" s="56"/>
      <c r="EV677" s="56"/>
      <c r="EW677" s="56"/>
      <c r="EX677" s="56"/>
      <c r="EY677" s="56"/>
      <c r="EZ677" s="56"/>
      <c r="FA677" s="56"/>
      <c r="FB677" s="56"/>
      <c r="FC677" s="56"/>
      <c r="FD677" s="56"/>
      <c r="FE677" s="56"/>
      <c r="FF677" s="56"/>
      <c r="FG677" s="56"/>
      <c r="FH677" s="56"/>
      <c r="FI677" s="56"/>
      <c r="FJ677" s="56"/>
      <c r="FK677" s="56"/>
      <c r="FL677" s="56"/>
      <c r="FM677" s="56"/>
      <c r="FN677" s="56"/>
      <c r="FO677" s="56"/>
      <c r="FP677" s="56"/>
      <c r="FQ677" s="56"/>
      <c r="FR677" s="56"/>
      <c r="FS677" s="56"/>
      <c r="FT677" s="56"/>
      <c r="FU677" s="56"/>
      <c r="FV677" s="56"/>
      <c r="FW677" s="56"/>
      <c r="FX677" s="56"/>
      <c r="FY677" s="56"/>
      <c r="FZ677" s="56"/>
      <c r="GA677" s="56"/>
      <c r="GB677" s="56"/>
      <c r="GC677" s="56"/>
      <c r="GD677" s="56"/>
      <c r="GE677" s="56"/>
      <c r="GF677" s="56"/>
      <c r="GG677" s="56"/>
      <c r="GH677" s="56"/>
      <c r="GI677" s="56"/>
      <c r="GJ677" s="56"/>
      <c r="GK677" s="56"/>
      <c r="GL677" s="56"/>
      <c r="GM677" s="56"/>
      <c r="GN677" s="56"/>
      <c r="GO677" s="56"/>
      <c r="GP677" s="56"/>
      <c r="GQ677" s="56"/>
      <c r="GR677" s="56"/>
      <c r="GS677" s="56"/>
      <c r="GT677" s="56"/>
      <c r="GU677" s="56"/>
      <c r="GV677" s="56"/>
      <c r="GW677" s="56"/>
      <c r="GX677" s="56"/>
      <c r="GY677" s="56"/>
      <c r="GZ677" s="56"/>
      <c r="HA677" s="56"/>
      <c r="HB677" s="56"/>
      <c r="HC677" s="56"/>
      <c r="HD677" s="56"/>
      <c r="HE677" s="56"/>
      <c r="HF677" s="56"/>
      <c r="HG677" s="56"/>
      <c r="HH677" s="56"/>
      <c r="HI677" s="56"/>
      <c r="HJ677" s="56"/>
      <c r="HK677" s="56"/>
      <c r="HL677" s="56"/>
      <c r="HM677" s="56"/>
      <c r="HN677" s="56"/>
      <c r="HO677" s="56"/>
      <c r="HP677" s="56"/>
      <c r="HQ677" s="56"/>
      <c r="HR677" s="56"/>
      <c r="HS677" s="56"/>
      <c r="HT677" s="56"/>
      <c r="HU677" s="56"/>
      <c r="HV677" s="56"/>
      <c r="HW677" s="56"/>
      <c r="HX677" s="56"/>
      <c r="HY677" s="56"/>
      <c r="HZ677" s="56"/>
      <c r="IA677" s="56"/>
      <c r="IB677" s="56"/>
      <c r="IC677" s="56"/>
      <c r="ID677" s="56"/>
      <c r="IE677" s="56"/>
      <c r="IF677" s="56"/>
      <c r="IG677" s="56"/>
      <c r="IH677" s="56"/>
      <c r="II677" s="56"/>
      <c r="IJ677" s="56"/>
      <c r="IK677" s="56"/>
      <c r="IL677" s="56"/>
      <c r="IM677" s="56"/>
      <c r="IN677" s="56"/>
      <c r="IO677" s="56"/>
      <c r="IP677" s="56"/>
      <c r="IQ677" s="56"/>
      <c r="IR677" s="56"/>
      <c r="IS677" s="56"/>
      <c r="IT677" s="56"/>
      <c r="IU677" s="56"/>
      <c r="IV677" s="56"/>
      <c r="IW677" s="56"/>
      <c r="IX677" s="56"/>
      <c r="IY677" s="56"/>
      <c r="IZ677" s="56"/>
      <c r="JA677" s="56"/>
      <c r="JB677" s="56"/>
      <c r="JC677" s="56"/>
      <c r="JD677" s="56"/>
      <c r="JE677" s="56"/>
      <c r="JF677" s="56"/>
      <c r="JG677" s="56"/>
      <c r="JH677" s="56"/>
      <c r="JI677" s="56"/>
      <c r="JJ677" s="56"/>
      <c r="JK677" s="56"/>
      <c r="JL677" s="56"/>
      <c r="JM677" s="56"/>
      <c r="JN677" s="56"/>
      <c r="JO677" s="56"/>
      <c r="JP677" s="56"/>
      <c r="JQ677" s="56"/>
      <c r="JR677" s="56"/>
      <c r="JS677" s="56"/>
      <c r="JT677" s="56"/>
      <c r="JU677" s="56"/>
      <c r="JV677" s="56"/>
      <c r="JW677" s="56"/>
    </row>
    <row r="678" spans="1:283" s="1" customFormat="1" ht="42.75" x14ac:dyDescent="0.25">
      <c r="A678" s="3">
        <v>2014520000724</v>
      </c>
      <c r="B678" s="4" t="s">
        <v>1161</v>
      </c>
      <c r="C678" s="5"/>
      <c r="D678" s="31"/>
      <c r="E678" s="31"/>
      <c r="F678" s="60"/>
      <c r="G678" s="54"/>
      <c r="H678" s="54"/>
      <c r="I678" s="54"/>
      <c r="J678" s="54"/>
      <c r="K678" s="35"/>
      <c r="L678" s="11"/>
      <c r="M678" s="5"/>
      <c r="N678" s="5"/>
      <c r="O678" s="5"/>
      <c r="P678" s="17"/>
      <c r="Q678" s="17"/>
      <c r="R678" s="47"/>
      <c r="S678" s="40" t="s">
        <v>1134</v>
      </c>
      <c r="T678" s="61">
        <v>41953</v>
      </c>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c r="AS678" s="56"/>
      <c r="AT678" s="56"/>
      <c r="AU678" s="56"/>
      <c r="AV678" s="56"/>
      <c r="AW678" s="56"/>
      <c r="AX678" s="56"/>
      <c r="AY678" s="56"/>
      <c r="AZ678" s="56"/>
      <c r="BA678" s="56"/>
      <c r="BB678" s="56"/>
      <c r="BC678" s="56"/>
      <c r="BD678" s="56"/>
      <c r="BE678" s="56"/>
      <c r="BF678" s="56"/>
      <c r="BG678" s="56"/>
      <c r="BH678" s="56"/>
      <c r="BI678" s="56"/>
      <c r="BJ678" s="56"/>
      <c r="BK678" s="56"/>
      <c r="BL678" s="56"/>
      <c r="BM678" s="56"/>
      <c r="BN678" s="56"/>
      <c r="BO678" s="56"/>
      <c r="BP678" s="56"/>
      <c r="BQ678" s="56"/>
      <c r="BR678" s="56"/>
      <c r="BS678" s="56"/>
      <c r="BT678" s="56"/>
      <c r="BU678" s="56"/>
      <c r="BV678" s="56"/>
      <c r="BW678" s="56"/>
      <c r="BX678" s="56"/>
      <c r="BY678" s="56"/>
      <c r="BZ678" s="56"/>
      <c r="CA678" s="56"/>
      <c r="CB678" s="56"/>
      <c r="CC678" s="56"/>
      <c r="CD678" s="56"/>
      <c r="CE678" s="56"/>
      <c r="CF678" s="56"/>
      <c r="CG678" s="56"/>
      <c r="CH678" s="56"/>
      <c r="CI678" s="56"/>
      <c r="CJ678" s="56"/>
      <c r="CK678" s="56"/>
      <c r="CL678" s="56"/>
      <c r="CM678" s="56"/>
      <c r="CN678" s="56"/>
      <c r="CO678" s="56"/>
      <c r="CP678" s="56"/>
      <c r="CQ678" s="56"/>
      <c r="CR678" s="56"/>
      <c r="CS678" s="56"/>
      <c r="CT678" s="56"/>
      <c r="CU678" s="56"/>
      <c r="CV678" s="56"/>
      <c r="CW678" s="56"/>
      <c r="CX678" s="56"/>
      <c r="CY678" s="56"/>
      <c r="CZ678" s="56"/>
      <c r="DA678" s="56"/>
      <c r="DB678" s="56"/>
      <c r="DC678" s="56"/>
      <c r="DD678" s="56"/>
      <c r="DE678" s="56"/>
      <c r="DF678" s="56"/>
      <c r="DG678" s="56"/>
      <c r="DH678" s="56"/>
      <c r="DI678" s="56"/>
      <c r="DJ678" s="56"/>
      <c r="DK678" s="56"/>
      <c r="DL678" s="56"/>
      <c r="DM678" s="56"/>
      <c r="DN678" s="56"/>
      <c r="DO678" s="56"/>
      <c r="DP678" s="56"/>
      <c r="DQ678" s="56"/>
      <c r="DR678" s="56"/>
      <c r="DS678" s="56"/>
      <c r="DT678" s="56"/>
      <c r="DU678" s="56"/>
      <c r="DV678" s="56"/>
      <c r="DW678" s="56"/>
      <c r="DX678" s="56"/>
      <c r="DY678" s="56"/>
      <c r="DZ678" s="56"/>
      <c r="EA678" s="56"/>
      <c r="EB678" s="56"/>
      <c r="EC678" s="56"/>
      <c r="ED678" s="56"/>
      <c r="EE678" s="56"/>
      <c r="EF678" s="56"/>
      <c r="EG678" s="56"/>
      <c r="EH678" s="56"/>
      <c r="EI678" s="56"/>
      <c r="EJ678" s="56"/>
      <c r="EK678" s="56"/>
      <c r="EL678" s="56"/>
      <c r="EM678" s="56"/>
      <c r="EN678" s="56"/>
      <c r="EO678" s="56"/>
      <c r="EP678" s="56"/>
      <c r="EQ678" s="56"/>
      <c r="ER678" s="56"/>
      <c r="ES678" s="56"/>
      <c r="ET678" s="56"/>
      <c r="EU678" s="56"/>
      <c r="EV678" s="56"/>
      <c r="EW678" s="56"/>
      <c r="EX678" s="56"/>
      <c r="EY678" s="56"/>
      <c r="EZ678" s="56"/>
      <c r="FA678" s="56"/>
      <c r="FB678" s="56"/>
      <c r="FC678" s="56"/>
      <c r="FD678" s="56"/>
      <c r="FE678" s="56"/>
      <c r="FF678" s="56"/>
      <c r="FG678" s="56"/>
      <c r="FH678" s="56"/>
      <c r="FI678" s="56"/>
      <c r="FJ678" s="56"/>
      <c r="FK678" s="56"/>
      <c r="FL678" s="56"/>
      <c r="FM678" s="56"/>
      <c r="FN678" s="56"/>
      <c r="FO678" s="56"/>
      <c r="FP678" s="56"/>
      <c r="FQ678" s="56"/>
      <c r="FR678" s="56"/>
      <c r="FS678" s="56"/>
      <c r="FT678" s="56"/>
      <c r="FU678" s="56"/>
      <c r="FV678" s="56"/>
      <c r="FW678" s="56"/>
      <c r="FX678" s="56"/>
      <c r="FY678" s="56"/>
      <c r="FZ678" s="56"/>
      <c r="GA678" s="56"/>
      <c r="GB678" s="56"/>
      <c r="GC678" s="56"/>
      <c r="GD678" s="56"/>
      <c r="GE678" s="56"/>
      <c r="GF678" s="56"/>
      <c r="GG678" s="56"/>
      <c r="GH678" s="56"/>
      <c r="GI678" s="56"/>
      <c r="GJ678" s="56"/>
      <c r="GK678" s="56"/>
      <c r="GL678" s="56"/>
      <c r="GM678" s="56"/>
      <c r="GN678" s="56"/>
      <c r="GO678" s="56"/>
      <c r="GP678" s="56"/>
      <c r="GQ678" s="56"/>
      <c r="GR678" s="56"/>
      <c r="GS678" s="56"/>
      <c r="GT678" s="56"/>
      <c r="GU678" s="56"/>
      <c r="GV678" s="56"/>
      <c r="GW678" s="56"/>
      <c r="GX678" s="56"/>
      <c r="GY678" s="56"/>
      <c r="GZ678" s="56"/>
      <c r="HA678" s="56"/>
      <c r="HB678" s="56"/>
      <c r="HC678" s="56"/>
      <c r="HD678" s="56"/>
      <c r="HE678" s="56"/>
      <c r="HF678" s="56"/>
      <c r="HG678" s="56"/>
      <c r="HH678" s="56"/>
      <c r="HI678" s="56"/>
      <c r="HJ678" s="56"/>
      <c r="HK678" s="56"/>
      <c r="HL678" s="56"/>
      <c r="HM678" s="56"/>
      <c r="HN678" s="56"/>
      <c r="HO678" s="56"/>
      <c r="HP678" s="56"/>
      <c r="HQ678" s="56"/>
      <c r="HR678" s="56"/>
      <c r="HS678" s="56"/>
      <c r="HT678" s="56"/>
      <c r="HU678" s="56"/>
      <c r="HV678" s="56"/>
      <c r="HW678" s="56"/>
      <c r="HX678" s="56"/>
      <c r="HY678" s="56"/>
      <c r="HZ678" s="56"/>
      <c r="IA678" s="56"/>
      <c r="IB678" s="56"/>
      <c r="IC678" s="56"/>
      <c r="ID678" s="56"/>
      <c r="IE678" s="56"/>
      <c r="IF678" s="56"/>
      <c r="IG678" s="56"/>
      <c r="IH678" s="56"/>
      <c r="II678" s="56"/>
      <c r="IJ678" s="56"/>
      <c r="IK678" s="56"/>
      <c r="IL678" s="56"/>
      <c r="IM678" s="56"/>
      <c r="IN678" s="56"/>
      <c r="IO678" s="56"/>
      <c r="IP678" s="56"/>
      <c r="IQ678" s="56"/>
      <c r="IR678" s="56"/>
      <c r="IS678" s="56"/>
      <c r="IT678" s="56"/>
      <c r="IU678" s="56"/>
      <c r="IV678" s="56"/>
      <c r="IW678" s="56"/>
      <c r="IX678" s="56"/>
      <c r="IY678" s="56"/>
      <c r="IZ678" s="56"/>
      <c r="JA678" s="56"/>
      <c r="JB678" s="56"/>
      <c r="JC678" s="56"/>
      <c r="JD678" s="56"/>
      <c r="JE678" s="56"/>
      <c r="JF678" s="56"/>
      <c r="JG678" s="56"/>
      <c r="JH678" s="56"/>
      <c r="JI678" s="56"/>
      <c r="JJ678" s="56"/>
      <c r="JK678" s="56"/>
      <c r="JL678" s="56"/>
      <c r="JM678" s="56"/>
      <c r="JN678" s="56"/>
      <c r="JO678" s="56"/>
      <c r="JP678" s="56"/>
      <c r="JQ678" s="56"/>
      <c r="JR678" s="56"/>
      <c r="JS678" s="56"/>
      <c r="JT678" s="56"/>
      <c r="JU678" s="56"/>
      <c r="JV678" s="56"/>
      <c r="JW678" s="56"/>
    </row>
    <row r="679" spans="1:283" ht="71.25" x14ac:dyDescent="0.25">
      <c r="A679" s="3">
        <v>2014520000725</v>
      </c>
      <c r="B679" s="4" t="s">
        <v>991</v>
      </c>
      <c r="C679" s="5" t="s">
        <v>31</v>
      </c>
      <c r="D679" s="31">
        <v>599657794</v>
      </c>
      <c r="E679" s="31"/>
      <c r="F679" s="31">
        <v>599657794</v>
      </c>
      <c r="G679" s="54">
        <v>0</v>
      </c>
      <c r="H679" s="54">
        <v>0</v>
      </c>
      <c r="I679" s="54">
        <f t="shared" si="18"/>
        <v>0</v>
      </c>
      <c r="J679" s="54">
        <f t="shared" si="19"/>
        <v>599657794</v>
      </c>
      <c r="K679" s="35">
        <v>23125</v>
      </c>
      <c r="L679" s="11" t="s">
        <v>22</v>
      </c>
      <c r="M679" s="5" t="s">
        <v>992</v>
      </c>
      <c r="N679" s="5" t="s">
        <v>23</v>
      </c>
      <c r="O679" s="5" t="s">
        <v>992</v>
      </c>
      <c r="P679" s="17" t="s">
        <v>76</v>
      </c>
      <c r="Q679" s="17" t="s">
        <v>135</v>
      </c>
      <c r="R679" s="47" t="s">
        <v>136</v>
      </c>
      <c r="S679" s="40" t="s">
        <v>1129</v>
      </c>
      <c r="T679" s="61">
        <v>42003</v>
      </c>
    </row>
    <row r="680" spans="1:283" s="1" customFormat="1" ht="57" x14ac:dyDescent="0.25">
      <c r="A680" s="3">
        <v>2014520000726</v>
      </c>
      <c r="B680" s="4" t="s">
        <v>1162</v>
      </c>
      <c r="C680" s="5"/>
      <c r="D680" s="31"/>
      <c r="E680" s="31"/>
      <c r="F680" s="31"/>
      <c r="G680" s="54"/>
      <c r="H680" s="54"/>
      <c r="I680" s="54"/>
      <c r="J680" s="54"/>
      <c r="K680" s="35"/>
      <c r="L680" s="11"/>
      <c r="M680" s="5"/>
      <c r="N680" s="5"/>
      <c r="O680" s="5"/>
      <c r="P680" s="17"/>
      <c r="Q680" s="17"/>
      <c r="R680" s="47"/>
      <c r="S680" s="40" t="s">
        <v>1134</v>
      </c>
      <c r="T680" s="61">
        <v>41953</v>
      </c>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c r="AS680" s="56"/>
      <c r="AT680" s="56"/>
      <c r="AU680" s="56"/>
      <c r="AV680" s="56"/>
      <c r="AW680" s="56"/>
      <c r="AX680" s="56"/>
      <c r="AY680" s="56"/>
      <c r="AZ680" s="56"/>
      <c r="BA680" s="56"/>
      <c r="BB680" s="56"/>
      <c r="BC680" s="56"/>
      <c r="BD680" s="56"/>
      <c r="BE680" s="56"/>
      <c r="BF680" s="56"/>
      <c r="BG680" s="56"/>
      <c r="BH680" s="56"/>
      <c r="BI680" s="56"/>
      <c r="BJ680" s="56"/>
      <c r="BK680" s="56"/>
      <c r="BL680" s="56"/>
      <c r="BM680" s="56"/>
      <c r="BN680" s="56"/>
      <c r="BO680" s="56"/>
      <c r="BP680" s="56"/>
      <c r="BQ680" s="56"/>
      <c r="BR680" s="56"/>
      <c r="BS680" s="56"/>
      <c r="BT680" s="56"/>
      <c r="BU680" s="56"/>
      <c r="BV680" s="56"/>
      <c r="BW680" s="56"/>
      <c r="BX680" s="56"/>
      <c r="BY680" s="56"/>
      <c r="BZ680" s="56"/>
      <c r="CA680" s="56"/>
      <c r="CB680" s="56"/>
      <c r="CC680" s="56"/>
      <c r="CD680" s="56"/>
      <c r="CE680" s="56"/>
      <c r="CF680" s="56"/>
      <c r="CG680" s="56"/>
      <c r="CH680" s="56"/>
      <c r="CI680" s="56"/>
      <c r="CJ680" s="56"/>
      <c r="CK680" s="56"/>
      <c r="CL680" s="56"/>
      <c r="CM680" s="56"/>
      <c r="CN680" s="56"/>
      <c r="CO680" s="56"/>
      <c r="CP680" s="56"/>
      <c r="CQ680" s="56"/>
      <c r="CR680" s="56"/>
      <c r="CS680" s="56"/>
      <c r="CT680" s="56"/>
      <c r="CU680" s="56"/>
      <c r="CV680" s="56"/>
      <c r="CW680" s="56"/>
      <c r="CX680" s="56"/>
      <c r="CY680" s="56"/>
      <c r="CZ680" s="56"/>
      <c r="DA680" s="56"/>
      <c r="DB680" s="56"/>
      <c r="DC680" s="56"/>
      <c r="DD680" s="56"/>
      <c r="DE680" s="56"/>
      <c r="DF680" s="56"/>
      <c r="DG680" s="56"/>
      <c r="DH680" s="56"/>
      <c r="DI680" s="56"/>
      <c r="DJ680" s="56"/>
      <c r="DK680" s="56"/>
      <c r="DL680" s="56"/>
      <c r="DM680" s="56"/>
      <c r="DN680" s="56"/>
      <c r="DO680" s="56"/>
      <c r="DP680" s="56"/>
      <c r="DQ680" s="56"/>
      <c r="DR680" s="56"/>
      <c r="DS680" s="56"/>
      <c r="DT680" s="56"/>
      <c r="DU680" s="56"/>
      <c r="DV680" s="56"/>
      <c r="DW680" s="56"/>
      <c r="DX680" s="56"/>
      <c r="DY680" s="56"/>
      <c r="DZ680" s="56"/>
      <c r="EA680" s="56"/>
      <c r="EB680" s="56"/>
      <c r="EC680" s="56"/>
      <c r="ED680" s="56"/>
      <c r="EE680" s="56"/>
      <c r="EF680" s="56"/>
      <c r="EG680" s="56"/>
      <c r="EH680" s="56"/>
      <c r="EI680" s="56"/>
      <c r="EJ680" s="56"/>
      <c r="EK680" s="56"/>
      <c r="EL680" s="56"/>
      <c r="EM680" s="56"/>
      <c r="EN680" s="56"/>
      <c r="EO680" s="56"/>
      <c r="EP680" s="56"/>
      <c r="EQ680" s="56"/>
      <c r="ER680" s="56"/>
      <c r="ES680" s="56"/>
      <c r="ET680" s="56"/>
      <c r="EU680" s="56"/>
      <c r="EV680" s="56"/>
      <c r="EW680" s="56"/>
      <c r="EX680" s="56"/>
      <c r="EY680" s="56"/>
      <c r="EZ680" s="56"/>
      <c r="FA680" s="56"/>
      <c r="FB680" s="56"/>
      <c r="FC680" s="56"/>
      <c r="FD680" s="56"/>
      <c r="FE680" s="56"/>
      <c r="FF680" s="56"/>
      <c r="FG680" s="56"/>
      <c r="FH680" s="56"/>
      <c r="FI680" s="56"/>
      <c r="FJ680" s="56"/>
      <c r="FK680" s="56"/>
      <c r="FL680" s="56"/>
      <c r="FM680" s="56"/>
      <c r="FN680" s="56"/>
      <c r="FO680" s="56"/>
      <c r="FP680" s="56"/>
      <c r="FQ680" s="56"/>
      <c r="FR680" s="56"/>
      <c r="FS680" s="56"/>
      <c r="FT680" s="56"/>
      <c r="FU680" s="56"/>
      <c r="FV680" s="56"/>
      <c r="FW680" s="56"/>
      <c r="FX680" s="56"/>
      <c r="FY680" s="56"/>
      <c r="FZ680" s="56"/>
      <c r="GA680" s="56"/>
      <c r="GB680" s="56"/>
      <c r="GC680" s="56"/>
      <c r="GD680" s="56"/>
      <c r="GE680" s="56"/>
      <c r="GF680" s="56"/>
      <c r="GG680" s="56"/>
      <c r="GH680" s="56"/>
      <c r="GI680" s="56"/>
      <c r="GJ680" s="56"/>
      <c r="GK680" s="56"/>
      <c r="GL680" s="56"/>
      <c r="GM680" s="56"/>
      <c r="GN680" s="56"/>
      <c r="GO680" s="56"/>
      <c r="GP680" s="56"/>
      <c r="GQ680" s="56"/>
      <c r="GR680" s="56"/>
      <c r="GS680" s="56"/>
      <c r="GT680" s="56"/>
      <c r="GU680" s="56"/>
      <c r="GV680" s="56"/>
      <c r="GW680" s="56"/>
      <c r="GX680" s="56"/>
      <c r="GY680" s="56"/>
      <c r="GZ680" s="56"/>
      <c r="HA680" s="56"/>
      <c r="HB680" s="56"/>
      <c r="HC680" s="56"/>
      <c r="HD680" s="56"/>
      <c r="HE680" s="56"/>
      <c r="HF680" s="56"/>
      <c r="HG680" s="56"/>
      <c r="HH680" s="56"/>
      <c r="HI680" s="56"/>
      <c r="HJ680" s="56"/>
      <c r="HK680" s="56"/>
      <c r="HL680" s="56"/>
      <c r="HM680" s="56"/>
      <c r="HN680" s="56"/>
      <c r="HO680" s="56"/>
      <c r="HP680" s="56"/>
      <c r="HQ680" s="56"/>
      <c r="HR680" s="56"/>
      <c r="HS680" s="56"/>
      <c r="HT680" s="56"/>
      <c r="HU680" s="56"/>
      <c r="HV680" s="56"/>
      <c r="HW680" s="56"/>
      <c r="HX680" s="56"/>
      <c r="HY680" s="56"/>
      <c r="HZ680" s="56"/>
      <c r="IA680" s="56"/>
      <c r="IB680" s="56"/>
      <c r="IC680" s="56"/>
      <c r="ID680" s="56"/>
      <c r="IE680" s="56"/>
      <c r="IF680" s="56"/>
      <c r="IG680" s="56"/>
      <c r="IH680" s="56"/>
      <c r="II680" s="56"/>
      <c r="IJ680" s="56"/>
      <c r="IK680" s="56"/>
      <c r="IL680" s="56"/>
      <c r="IM680" s="56"/>
      <c r="IN680" s="56"/>
      <c r="IO680" s="56"/>
      <c r="IP680" s="56"/>
      <c r="IQ680" s="56"/>
      <c r="IR680" s="56"/>
      <c r="IS680" s="56"/>
      <c r="IT680" s="56"/>
      <c r="IU680" s="56"/>
      <c r="IV680" s="56"/>
      <c r="IW680" s="56"/>
      <c r="IX680" s="56"/>
      <c r="IY680" s="56"/>
      <c r="IZ680" s="56"/>
      <c r="JA680" s="56"/>
      <c r="JB680" s="56"/>
      <c r="JC680" s="56"/>
      <c r="JD680" s="56"/>
      <c r="JE680" s="56"/>
      <c r="JF680" s="56"/>
      <c r="JG680" s="56"/>
      <c r="JH680" s="56"/>
      <c r="JI680" s="56"/>
      <c r="JJ680" s="56"/>
      <c r="JK680" s="56"/>
      <c r="JL680" s="56"/>
      <c r="JM680" s="56"/>
      <c r="JN680" s="56"/>
      <c r="JO680" s="56"/>
      <c r="JP680" s="56"/>
      <c r="JQ680" s="56"/>
      <c r="JR680" s="56"/>
      <c r="JS680" s="56"/>
      <c r="JT680" s="56"/>
      <c r="JU680" s="56"/>
      <c r="JV680" s="56"/>
      <c r="JW680" s="56"/>
    </row>
    <row r="681" spans="1:283" ht="71.25" x14ac:dyDescent="0.25">
      <c r="A681" s="3">
        <v>2014520000727</v>
      </c>
      <c r="B681" s="4" t="s">
        <v>993</v>
      </c>
      <c r="C681" s="5" t="s">
        <v>35</v>
      </c>
      <c r="D681" s="31">
        <v>163500000</v>
      </c>
      <c r="E681" s="31"/>
      <c r="F681" s="31">
        <v>163500000</v>
      </c>
      <c r="G681" s="54">
        <v>0</v>
      </c>
      <c r="H681" s="54">
        <v>0</v>
      </c>
      <c r="I681" s="54">
        <f t="shared" si="18"/>
        <v>0</v>
      </c>
      <c r="J681" s="54">
        <f t="shared" si="19"/>
        <v>163500000</v>
      </c>
      <c r="K681" s="34">
        <v>658</v>
      </c>
      <c r="L681" s="11" t="s">
        <v>22</v>
      </c>
      <c r="M681" s="5" t="s">
        <v>36</v>
      </c>
      <c r="N681" s="5" t="s">
        <v>23</v>
      </c>
      <c r="O681" s="5" t="s">
        <v>36</v>
      </c>
      <c r="P681" s="17" t="s">
        <v>76</v>
      </c>
      <c r="Q681" s="17" t="s">
        <v>135</v>
      </c>
      <c r="R681" s="47" t="s">
        <v>136</v>
      </c>
      <c r="S681" s="40" t="s">
        <v>1129</v>
      </c>
      <c r="T681" s="40" t="s">
        <v>1178</v>
      </c>
    </row>
    <row r="682" spans="1:283" s="1" customFormat="1" ht="85.5" x14ac:dyDescent="0.25">
      <c r="A682" s="3">
        <v>2014520000728</v>
      </c>
      <c r="B682" s="4" t="s">
        <v>1088</v>
      </c>
      <c r="C682" s="5" t="s">
        <v>324</v>
      </c>
      <c r="D682" s="31"/>
      <c r="E682" s="31"/>
      <c r="F682" s="31"/>
      <c r="G682" s="54"/>
      <c r="H682" s="54"/>
      <c r="I682" s="54"/>
      <c r="J682" s="54"/>
      <c r="K682" s="34"/>
      <c r="L682" s="11"/>
      <c r="M682" s="5"/>
      <c r="N682" s="5"/>
      <c r="O682" s="5"/>
      <c r="P682" s="17"/>
      <c r="Q682" s="17"/>
      <c r="R682" s="47"/>
      <c r="S682" s="40" t="s">
        <v>1134</v>
      </c>
      <c r="T682" s="61">
        <v>41956</v>
      </c>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c r="AS682" s="56"/>
      <c r="AT682" s="56"/>
      <c r="AU682" s="56"/>
      <c r="AV682" s="56"/>
      <c r="AW682" s="56"/>
      <c r="AX682" s="56"/>
      <c r="AY682" s="56"/>
      <c r="AZ682" s="56"/>
      <c r="BA682" s="56"/>
      <c r="BB682" s="56"/>
      <c r="BC682" s="56"/>
      <c r="BD682" s="56"/>
      <c r="BE682" s="56"/>
      <c r="BF682" s="56"/>
      <c r="BG682" s="56"/>
      <c r="BH682" s="56"/>
      <c r="BI682" s="56"/>
      <c r="BJ682" s="56"/>
      <c r="BK682" s="56"/>
      <c r="BL682" s="56"/>
      <c r="BM682" s="56"/>
      <c r="BN682" s="56"/>
      <c r="BO682" s="56"/>
      <c r="BP682" s="56"/>
      <c r="BQ682" s="56"/>
      <c r="BR682" s="56"/>
      <c r="BS682" s="56"/>
      <c r="BT682" s="56"/>
      <c r="BU682" s="56"/>
      <c r="BV682" s="56"/>
      <c r="BW682" s="56"/>
      <c r="BX682" s="56"/>
      <c r="BY682" s="56"/>
      <c r="BZ682" s="56"/>
      <c r="CA682" s="56"/>
      <c r="CB682" s="56"/>
      <c r="CC682" s="56"/>
      <c r="CD682" s="56"/>
      <c r="CE682" s="56"/>
      <c r="CF682" s="56"/>
      <c r="CG682" s="56"/>
      <c r="CH682" s="56"/>
      <c r="CI682" s="56"/>
      <c r="CJ682" s="56"/>
      <c r="CK682" s="56"/>
      <c r="CL682" s="56"/>
      <c r="CM682" s="56"/>
      <c r="CN682" s="56"/>
      <c r="CO682" s="56"/>
      <c r="CP682" s="56"/>
      <c r="CQ682" s="56"/>
      <c r="CR682" s="56"/>
      <c r="CS682" s="56"/>
      <c r="CT682" s="56"/>
      <c r="CU682" s="56"/>
      <c r="CV682" s="56"/>
      <c r="CW682" s="56"/>
      <c r="CX682" s="56"/>
      <c r="CY682" s="56"/>
      <c r="CZ682" s="56"/>
      <c r="DA682" s="56"/>
      <c r="DB682" s="56"/>
      <c r="DC682" s="56"/>
      <c r="DD682" s="56"/>
      <c r="DE682" s="56"/>
      <c r="DF682" s="56"/>
      <c r="DG682" s="56"/>
      <c r="DH682" s="56"/>
      <c r="DI682" s="56"/>
      <c r="DJ682" s="56"/>
      <c r="DK682" s="56"/>
      <c r="DL682" s="56"/>
      <c r="DM682" s="56"/>
      <c r="DN682" s="56"/>
      <c r="DO682" s="56"/>
      <c r="DP682" s="56"/>
      <c r="DQ682" s="56"/>
      <c r="DR682" s="56"/>
      <c r="DS682" s="56"/>
      <c r="DT682" s="56"/>
      <c r="DU682" s="56"/>
      <c r="DV682" s="56"/>
      <c r="DW682" s="56"/>
      <c r="DX682" s="56"/>
      <c r="DY682" s="56"/>
      <c r="DZ682" s="56"/>
      <c r="EA682" s="56"/>
      <c r="EB682" s="56"/>
      <c r="EC682" s="56"/>
      <c r="ED682" s="56"/>
      <c r="EE682" s="56"/>
      <c r="EF682" s="56"/>
      <c r="EG682" s="56"/>
      <c r="EH682" s="56"/>
      <c r="EI682" s="56"/>
      <c r="EJ682" s="56"/>
      <c r="EK682" s="56"/>
      <c r="EL682" s="56"/>
      <c r="EM682" s="56"/>
      <c r="EN682" s="56"/>
      <c r="EO682" s="56"/>
      <c r="EP682" s="56"/>
      <c r="EQ682" s="56"/>
      <c r="ER682" s="56"/>
      <c r="ES682" s="56"/>
      <c r="ET682" s="56"/>
      <c r="EU682" s="56"/>
      <c r="EV682" s="56"/>
      <c r="EW682" s="56"/>
      <c r="EX682" s="56"/>
      <c r="EY682" s="56"/>
      <c r="EZ682" s="56"/>
      <c r="FA682" s="56"/>
      <c r="FB682" s="56"/>
      <c r="FC682" s="56"/>
      <c r="FD682" s="56"/>
      <c r="FE682" s="56"/>
      <c r="FF682" s="56"/>
      <c r="FG682" s="56"/>
      <c r="FH682" s="56"/>
      <c r="FI682" s="56"/>
      <c r="FJ682" s="56"/>
      <c r="FK682" s="56"/>
      <c r="FL682" s="56"/>
      <c r="FM682" s="56"/>
      <c r="FN682" s="56"/>
      <c r="FO682" s="56"/>
      <c r="FP682" s="56"/>
      <c r="FQ682" s="56"/>
      <c r="FR682" s="56"/>
      <c r="FS682" s="56"/>
      <c r="FT682" s="56"/>
      <c r="FU682" s="56"/>
      <c r="FV682" s="56"/>
      <c r="FW682" s="56"/>
      <c r="FX682" s="56"/>
      <c r="FY682" s="56"/>
      <c r="FZ682" s="56"/>
      <c r="GA682" s="56"/>
      <c r="GB682" s="56"/>
      <c r="GC682" s="56"/>
      <c r="GD682" s="56"/>
      <c r="GE682" s="56"/>
      <c r="GF682" s="56"/>
      <c r="GG682" s="56"/>
      <c r="GH682" s="56"/>
      <c r="GI682" s="56"/>
      <c r="GJ682" s="56"/>
      <c r="GK682" s="56"/>
      <c r="GL682" s="56"/>
      <c r="GM682" s="56"/>
      <c r="GN682" s="56"/>
      <c r="GO682" s="56"/>
      <c r="GP682" s="56"/>
      <c r="GQ682" s="56"/>
      <c r="GR682" s="56"/>
      <c r="GS682" s="56"/>
      <c r="GT682" s="56"/>
      <c r="GU682" s="56"/>
      <c r="GV682" s="56"/>
      <c r="GW682" s="56"/>
      <c r="GX682" s="56"/>
      <c r="GY682" s="56"/>
      <c r="GZ682" s="56"/>
      <c r="HA682" s="56"/>
      <c r="HB682" s="56"/>
      <c r="HC682" s="56"/>
      <c r="HD682" s="56"/>
      <c r="HE682" s="56"/>
      <c r="HF682" s="56"/>
      <c r="HG682" s="56"/>
      <c r="HH682" s="56"/>
      <c r="HI682" s="56"/>
      <c r="HJ682" s="56"/>
      <c r="HK682" s="56"/>
      <c r="HL682" s="56"/>
      <c r="HM682" s="56"/>
      <c r="HN682" s="56"/>
      <c r="HO682" s="56"/>
      <c r="HP682" s="56"/>
      <c r="HQ682" s="56"/>
      <c r="HR682" s="56"/>
      <c r="HS682" s="56"/>
      <c r="HT682" s="56"/>
      <c r="HU682" s="56"/>
      <c r="HV682" s="56"/>
      <c r="HW682" s="56"/>
      <c r="HX682" s="56"/>
      <c r="HY682" s="56"/>
      <c r="HZ682" s="56"/>
      <c r="IA682" s="56"/>
      <c r="IB682" s="56"/>
      <c r="IC682" s="56"/>
      <c r="ID682" s="56"/>
      <c r="IE682" s="56"/>
      <c r="IF682" s="56"/>
      <c r="IG682" s="56"/>
      <c r="IH682" s="56"/>
      <c r="II682" s="56"/>
      <c r="IJ682" s="56"/>
      <c r="IK682" s="56"/>
      <c r="IL682" s="56"/>
      <c r="IM682" s="56"/>
      <c r="IN682" s="56"/>
      <c r="IO682" s="56"/>
      <c r="IP682" s="56"/>
      <c r="IQ682" s="56"/>
      <c r="IR682" s="56"/>
      <c r="IS682" s="56"/>
      <c r="IT682" s="56"/>
      <c r="IU682" s="56"/>
      <c r="IV682" s="56"/>
      <c r="IW682" s="56"/>
      <c r="IX682" s="56"/>
      <c r="IY682" s="56"/>
      <c r="IZ682" s="56"/>
      <c r="JA682" s="56"/>
      <c r="JB682" s="56"/>
      <c r="JC682" s="56"/>
      <c r="JD682" s="56"/>
      <c r="JE682" s="56"/>
      <c r="JF682" s="56"/>
      <c r="JG682" s="56"/>
      <c r="JH682" s="56"/>
      <c r="JI682" s="56"/>
      <c r="JJ682" s="56"/>
      <c r="JK682" s="56"/>
      <c r="JL682" s="56"/>
      <c r="JM682" s="56"/>
      <c r="JN682" s="56"/>
      <c r="JO682" s="56"/>
      <c r="JP682" s="56"/>
      <c r="JQ682" s="56"/>
      <c r="JR682" s="56"/>
      <c r="JS682" s="56"/>
      <c r="JT682" s="56"/>
      <c r="JU682" s="56"/>
      <c r="JV682" s="56"/>
      <c r="JW682" s="56"/>
    </row>
    <row r="683" spans="1:283" ht="71.25" x14ac:dyDescent="0.25">
      <c r="A683" s="3">
        <v>2014520000729</v>
      </c>
      <c r="B683" s="4" t="s">
        <v>994</v>
      </c>
      <c r="C683" s="5" t="s">
        <v>35</v>
      </c>
      <c r="D683" s="31">
        <v>600000000</v>
      </c>
      <c r="E683" s="31"/>
      <c r="F683" s="31">
        <v>600000000</v>
      </c>
      <c r="G683" s="54">
        <v>0</v>
      </c>
      <c r="H683" s="54">
        <v>0</v>
      </c>
      <c r="I683" s="54">
        <f t="shared" si="18"/>
        <v>0</v>
      </c>
      <c r="J683" s="54">
        <f t="shared" si="19"/>
        <v>600000000</v>
      </c>
      <c r="K683" s="35">
        <v>5206</v>
      </c>
      <c r="L683" s="11" t="s">
        <v>22</v>
      </c>
      <c r="M683" s="5" t="s">
        <v>995</v>
      </c>
      <c r="N683" s="5" t="s">
        <v>23</v>
      </c>
      <c r="O683" s="5" t="s">
        <v>995</v>
      </c>
      <c r="P683" s="17" t="s">
        <v>76</v>
      </c>
      <c r="Q683" s="17" t="s">
        <v>135</v>
      </c>
      <c r="R683" s="47" t="s">
        <v>136</v>
      </c>
      <c r="S683" s="40" t="s">
        <v>1129</v>
      </c>
      <c r="T683" s="61">
        <v>42100</v>
      </c>
    </row>
    <row r="684" spans="1:283" ht="85.5" x14ac:dyDescent="0.25">
      <c r="A684" s="3">
        <v>2014520000730</v>
      </c>
      <c r="B684" s="4" t="s">
        <v>996</v>
      </c>
      <c r="C684" s="5" t="s">
        <v>13</v>
      </c>
      <c r="D684" s="31">
        <v>609121684</v>
      </c>
      <c r="E684" s="31"/>
      <c r="F684" s="31">
        <v>609121684</v>
      </c>
      <c r="G684" s="54">
        <v>0</v>
      </c>
      <c r="H684" s="54">
        <v>0</v>
      </c>
      <c r="I684" s="54">
        <f t="shared" si="18"/>
        <v>0</v>
      </c>
      <c r="J684" s="54">
        <f t="shared" si="19"/>
        <v>609121684</v>
      </c>
      <c r="K684" s="35">
        <v>34471</v>
      </c>
      <c r="L684" s="11" t="s">
        <v>22</v>
      </c>
      <c r="M684" s="5" t="s">
        <v>997</v>
      </c>
      <c r="N684" s="5" t="s">
        <v>23</v>
      </c>
      <c r="O684" s="5" t="s">
        <v>997</v>
      </c>
      <c r="P684" s="17" t="s">
        <v>76</v>
      </c>
      <c r="Q684" s="17" t="s">
        <v>135</v>
      </c>
      <c r="R684" s="47" t="s">
        <v>136</v>
      </c>
      <c r="S684" s="40" t="s">
        <v>1129</v>
      </c>
      <c r="T684" s="61">
        <v>42156</v>
      </c>
    </row>
    <row r="685" spans="1:283" s="1" customFormat="1" ht="28.5" x14ac:dyDescent="0.25">
      <c r="A685" s="3">
        <v>2014520000731</v>
      </c>
      <c r="B685" s="4" t="s">
        <v>1084</v>
      </c>
      <c r="C685" s="5" t="s">
        <v>70</v>
      </c>
      <c r="D685" s="31"/>
      <c r="E685" s="31"/>
      <c r="F685" s="31"/>
      <c r="G685" s="54"/>
      <c r="H685" s="54"/>
      <c r="I685" s="54"/>
      <c r="J685" s="54"/>
      <c r="K685" s="35"/>
      <c r="L685" s="11"/>
      <c r="M685" s="5"/>
      <c r="N685" s="5"/>
      <c r="O685" s="5"/>
      <c r="P685" s="17"/>
      <c r="Q685" s="17"/>
      <c r="R685" s="47"/>
      <c r="S685" s="40" t="s">
        <v>1134</v>
      </c>
      <c r="T685" s="61">
        <v>41967</v>
      </c>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c r="AS685" s="56"/>
      <c r="AT685" s="56"/>
      <c r="AU685" s="56"/>
      <c r="AV685" s="56"/>
      <c r="AW685" s="56"/>
      <c r="AX685" s="56"/>
      <c r="AY685" s="56"/>
      <c r="AZ685" s="56"/>
      <c r="BA685" s="56"/>
      <c r="BB685" s="56"/>
      <c r="BC685" s="56"/>
      <c r="BD685" s="56"/>
      <c r="BE685" s="56"/>
      <c r="BF685" s="56"/>
      <c r="BG685" s="56"/>
      <c r="BH685" s="56"/>
      <c r="BI685" s="56"/>
      <c r="BJ685" s="56"/>
      <c r="BK685" s="56"/>
      <c r="BL685" s="56"/>
      <c r="BM685" s="56"/>
      <c r="BN685" s="56"/>
      <c r="BO685" s="56"/>
      <c r="BP685" s="56"/>
      <c r="BQ685" s="56"/>
      <c r="BR685" s="56"/>
      <c r="BS685" s="56"/>
      <c r="BT685" s="56"/>
      <c r="BU685" s="56"/>
      <c r="BV685" s="56"/>
      <c r="BW685" s="56"/>
      <c r="BX685" s="56"/>
      <c r="BY685" s="56"/>
      <c r="BZ685" s="56"/>
      <c r="CA685" s="56"/>
      <c r="CB685" s="56"/>
      <c r="CC685" s="56"/>
      <c r="CD685" s="56"/>
      <c r="CE685" s="56"/>
      <c r="CF685" s="56"/>
      <c r="CG685" s="56"/>
      <c r="CH685" s="56"/>
      <c r="CI685" s="56"/>
      <c r="CJ685" s="56"/>
      <c r="CK685" s="56"/>
      <c r="CL685" s="56"/>
      <c r="CM685" s="56"/>
      <c r="CN685" s="56"/>
      <c r="CO685" s="56"/>
      <c r="CP685" s="56"/>
      <c r="CQ685" s="56"/>
      <c r="CR685" s="56"/>
      <c r="CS685" s="56"/>
      <c r="CT685" s="56"/>
      <c r="CU685" s="56"/>
      <c r="CV685" s="56"/>
      <c r="CW685" s="56"/>
      <c r="CX685" s="56"/>
      <c r="CY685" s="56"/>
      <c r="CZ685" s="56"/>
      <c r="DA685" s="56"/>
      <c r="DB685" s="56"/>
      <c r="DC685" s="56"/>
      <c r="DD685" s="56"/>
      <c r="DE685" s="56"/>
      <c r="DF685" s="56"/>
      <c r="DG685" s="56"/>
      <c r="DH685" s="56"/>
      <c r="DI685" s="56"/>
      <c r="DJ685" s="56"/>
      <c r="DK685" s="56"/>
      <c r="DL685" s="56"/>
      <c r="DM685" s="56"/>
      <c r="DN685" s="56"/>
      <c r="DO685" s="56"/>
      <c r="DP685" s="56"/>
      <c r="DQ685" s="56"/>
      <c r="DR685" s="56"/>
      <c r="DS685" s="56"/>
      <c r="DT685" s="56"/>
      <c r="DU685" s="56"/>
      <c r="DV685" s="56"/>
      <c r="DW685" s="56"/>
      <c r="DX685" s="56"/>
      <c r="DY685" s="56"/>
      <c r="DZ685" s="56"/>
      <c r="EA685" s="56"/>
      <c r="EB685" s="56"/>
      <c r="EC685" s="56"/>
      <c r="ED685" s="56"/>
      <c r="EE685" s="56"/>
      <c r="EF685" s="56"/>
      <c r="EG685" s="56"/>
      <c r="EH685" s="56"/>
      <c r="EI685" s="56"/>
      <c r="EJ685" s="56"/>
      <c r="EK685" s="56"/>
      <c r="EL685" s="56"/>
      <c r="EM685" s="56"/>
      <c r="EN685" s="56"/>
      <c r="EO685" s="56"/>
      <c r="EP685" s="56"/>
      <c r="EQ685" s="56"/>
      <c r="ER685" s="56"/>
      <c r="ES685" s="56"/>
      <c r="ET685" s="56"/>
      <c r="EU685" s="56"/>
      <c r="EV685" s="56"/>
      <c r="EW685" s="56"/>
      <c r="EX685" s="56"/>
      <c r="EY685" s="56"/>
      <c r="EZ685" s="56"/>
      <c r="FA685" s="56"/>
      <c r="FB685" s="56"/>
      <c r="FC685" s="56"/>
      <c r="FD685" s="56"/>
      <c r="FE685" s="56"/>
      <c r="FF685" s="56"/>
      <c r="FG685" s="56"/>
      <c r="FH685" s="56"/>
      <c r="FI685" s="56"/>
      <c r="FJ685" s="56"/>
      <c r="FK685" s="56"/>
      <c r="FL685" s="56"/>
      <c r="FM685" s="56"/>
      <c r="FN685" s="56"/>
      <c r="FO685" s="56"/>
      <c r="FP685" s="56"/>
      <c r="FQ685" s="56"/>
      <c r="FR685" s="56"/>
      <c r="FS685" s="56"/>
      <c r="FT685" s="56"/>
      <c r="FU685" s="56"/>
      <c r="FV685" s="56"/>
      <c r="FW685" s="56"/>
      <c r="FX685" s="56"/>
      <c r="FY685" s="56"/>
      <c r="FZ685" s="56"/>
      <c r="GA685" s="56"/>
      <c r="GB685" s="56"/>
      <c r="GC685" s="56"/>
      <c r="GD685" s="56"/>
      <c r="GE685" s="56"/>
      <c r="GF685" s="56"/>
      <c r="GG685" s="56"/>
      <c r="GH685" s="56"/>
      <c r="GI685" s="56"/>
      <c r="GJ685" s="56"/>
      <c r="GK685" s="56"/>
      <c r="GL685" s="56"/>
      <c r="GM685" s="56"/>
      <c r="GN685" s="56"/>
      <c r="GO685" s="56"/>
      <c r="GP685" s="56"/>
      <c r="GQ685" s="56"/>
      <c r="GR685" s="56"/>
      <c r="GS685" s="56"/>
      <c r="GT685" s="56"/>
      <c r="GU685" s="56"/>
      <c r="GV685" s="56"/>
      <c r="GW685" s="56"/>
      <c r="GX685" s="56"/>
      <c r="GY685" s="56"/>
      <c r="GZ685" s="56"/>
      <c r="HA685" s="56"/>
      <c r="HB685" s="56"/>
      <c r="HC685" s="56"/>
      <c r="HD685" s="56"/>
      <c r="HE685" s="56"/>
      <c r="HF685" s="56"/>
      <c r="HG685" s="56"/>
      <c r="HH685" s="56"/>
      <c r="HI685" s="56"/>
      <c r="HJ685" s="56"/>
      <c r="HK685" s="56"/>
      <c r="HL685" s="56"/>
      <c r="HM685" s="56"/>
      <c r="HN685" s="56"/>
      <c r="HO685" s="56"/>
      <c r="HP685" s="56"/>
      <c r="HQ685" s="56"/>
      <c r="HR685" s="56"/>
      <c r="HS685" s="56"/>
      <c r="HT685" s="56"/>
      <c r="HU685" s="56"/>
      <c r="HV685" s="56"/>
      <c r="HW685" s="56"/>
      <c r="HX685" s="56"/>
      <c r="HY685" s="56"/>
      <c r="HZ685" s="56"/>
      <c r="IA685" s="56"/>
      <c r="IB685" s="56"/>
      <c r="IC685" s="56"/>
      <c r="ID685" s="56"/>
      <c r="IE685" s="56"/>
      <c r="IF685" s="56"/>
      <c r="IG685" s="56"/>
      <c r="IH685" s="56"/>
      <c r="II685" s="56"/>
      <c r="IJ685" s="56"/>
      <c r="IK685" s="56"/>
      <c r="IL685" s="56"/>
      <c r="IM685" s="56"/>
      <c r="IN685" s="56"/>
      <c r="IO685" s="56"/>
      <c r="IP685" s="56"/>
      <c r="IQ685" s="56"/>
      <c r="IR685" s="56"/>
      <c r="IS685" s="56"/>
      <c r="IT685" s="56"/>
      <c r="IU685" s="56"/>
      <c r="IV685" s="56"/>
      <c r="IW685" s="56"/>
      <c r="IX685" s="56"/>
      <c r="IY685" s="56"/>
      <c r="IZ685" s="56"/>
      <c r="JA685" s="56"/>
      <c r="JB685" s="56"/>
      <c r="JC685" s="56"/>
      <c r="JD685" s="56"/>
      <c r="JE685" s="56"/>
      <c r="JF685" s="56"/>
      <c r="JG685" s="56"/>
      <c r="JH685" s="56"/>
      <c r="JI685" s="56"/>
      <c r="JJ685" s="56"/>
      <c r="JK685" s="56"/>
      <c r="JL685" s="56"/>
      <c r="JM685" s="56"/>
      <c r="JN685" s="56"/>
      <c r="JO685" s="56"/>
      <c r="JP685" s="56"/>
      <c r="JQ685" s="56"/>
      <c r="JR685" s="56"/>
      <c r="JS685" s="56"/>
      <c r="JT685" s="56"/>
      <c r="JU685" s="56"/>
      <c r="JV685" s="56"/>
      <c r="JW685" s="56"/>
    </row>
    <row r="686" spans="1:283" s="1" customFormat="1" ht="42.75" x14ac:dyDescent="0.25">
      <c r="A686" s="3">
        <v>2014520000732</v>
      </c>
      <c r="B686" s="4" t="s">
        <v>1163</v>
      </c>
      <c r="C686" s="5"/>
      <c r="D686" s="31"/>
      <c r="E686" s="31"/>
      <c r="F686" s="31"/>
      <c r="G686" s="54"/>
      <c r="H686" s="54"/>
      <c r="I686" s="54"/>
      <c r="J686" s="54"/>
      <c r="K686" s="35"/>
      <c r="L686" s="11"/>
      <c r="M686" s="5"/>
      <c r="N686" s="5"/>
      <c r="O686" s="5"/>
      <c r="P686" s="17"/>
      <c r="Q686" s="17"/>
      <c r="R686" s="47"/>
      <c r="S686" s="40" t="s">
        <v>1134</v>
      </c>
      <c r="T686" s="61">
        <v>41970</v>
      </c>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c r="AS686" s="56"/>
      <c r="AT686" s="56"/>
      <c r="AU686" s="56"/>
      <c r="AV686" s="56"/>
      <c r="AW686" s="56"/>
      <c r="AX686" s="56"/>
      <c r="AY686" s="56"/>
      <c r="AZ686" s="56"/>
      <c r="BA686" s="56"/>
      <c r="BB686" s="56"/>
      <c r="BC686" s="56"/>
      <c r="BD686" s="56"/>
      <c r="BE686" s="56"/>
      <c r="BF686" s="56"/>
      <c r="BG686" s="56"/>
      <c r="BH686" s="56"/>
      <c r="BI686" s="56"/>
      <c r="BJ686" s="56"/>
      <c r="BK686" s="56"/>
      <c r="BL686" s="56"/>
      <c r="BM686" s="56"/>
      <c r="BN686" s="56"/>
      <c r="BO686" s="56"/>
      <c r="BP686" s="56"/>
      <c r="BQ686" s="56"/>
      <c r="BR686" s="56"/>
      <c r="BS686" s="56"/>
      <c r="BT686" s="56"/>
      <c r="BU686" s="56"/>
      <c r="BV686" s="56"/>
      <c r="BW686" s="56"/>
      <c r="BX686" s="56"/>
      <c r="BY686" s="56"/>
      <c r="BZ686" s="56"/>
      <c r="CA686" s="56"/>
      <c r="CB686" s="56"/>
      <c r="CC686" s="56"/>
      <c r="CD686" s="56"/>
      <c r="CE686" s="56"/>
      <c r="CF686" s="56"/>
      <c r="CG686" s="56"/>
      <c r="CH686" s="56"/>
      <c r="CI686" s="56"/>
      <c r="CJ686" s="56"/>
      <c r="CK686" s="56"/>
      <c r="CL686" s="56"/>
      <c r="CM686" s="56"/>
      <c r="CN686" s="56"/>
      <c r="CO686" s="56"/>
      <c r="CP686" s="56"/>
      <c r="CQ686" s="56"/>
      <c r="CR686" s="56"/>
      <c r="CS686" s="56"/>
      <c r="CT686" s="56"/>
      <c r="CU686" s="56"/>
      <c r="CV686" s="56"/>
      <c r="CW686" s="56"/>
      <c r="CX686" s="56"/>
      <c r="CY686" s="56"/>
      <c r="CZ686" s="56"/>
      <c r="DA686" s="56"/>
      <c r="DB686" s="56"/>
      <c r="DC686" s="56"/>
      <c r="DD686" s="56"/>
      <c r="DE686" s="56"/>
      <c r="DF686" s="56"/>
      <c r="DG686" s="56"/>
      <c r="DH686" s="56"/>
      <c r="DI686" s="56"/>
      <c r="DJ686" s="56"/>
      <c r="DK686" s="56"/>
      <c r="DL686" s="56"/>
      <c r="DM686" s="56"/>
      <c r="DN686" s="56"/>
      <c r="DO686" s="56"/>
      <c r="DP686" s="56"/>
      <c r="DQ686" s="56"/>
      <c r="DR686" s="56"/>
      <c r="DS686" s="56"/>
      <c r="DT686" s="56"/>
      <c r="DU686" s="56"/>
      <c r="DV686" s="56"/>
      <c r="DW686" s="56"/>
      <c r="DX686" s="56"/>
      <c r="DY686" s="56"/>
      <c r="DZ686" s="56"/>
      <c r="EA686" s="56"/>
      <c r="EB686" s="56"/>
      <c r="EC686" s="56"/>
      <c r="ED686" s="56"/>
      <c r="EE686" s="56"/>
      <c r="EF686" s="56"/>
      <c r="EG686" s="56"/>
      <c r="EH686" s="56"/>
      <c r="EI686" s="56"/>
      <c r="EJ686" s="56"/>
      <c r="EK686" s="56"/>
      <c r="EL686" s="56"/>
      <c r="EM686" s="56"/>
      <c r="EN686" s="56"/>
      <c r="EO686" s="56"/>
      <c r="EP686" s="56"/>
      <c r="EQ686" s="56"/>
      <c r="ER686" s="56"/>
      <c r="ES686" s="56"/>
      <c r="ET686" s="56"/>
      <c r="EU686" s="56"/>
      <c r="EV686" s="56"/>
      <c r="EW686" s="56"/>
      <c r="EX686" s="56"/>
      <c r="EY686" s="56"/>
      <c r="EZ686" s="56"/>
      <c r="FA686" s="56"/>
      <c r="FB686" s="56"/>
      <c r="FC686" s="56"/>
      <c r="FD686" s="56"/>
      <c r="FE686" s="56"/>
      <c r="FF686" s="56"/>
      <c r="FG686" s="56"/>
      <c r="FH686" s="56"/>
      <c r="FI686" s="56"/>
      <c r="FJ686" s="56"/>
      <c r="FK686" s="56"/>
      <c r="FL686" s="56"/>
      <c r="FM686" s="56"/>
      <c r="FN686" s="56"/>
      <c r="FO686" s="56"/>
      <c r="FP686" s="56"/>
      <c r="FQ686" s="56"/>
      <c r="FR686" s="56"/>
      <c r="FS686" s="56"/>
      <c r="FT686" s="56"/>
      <c r="FU686" s="56"/>
      <c r="FV686" s="56"/>
      <c r="FW686" s="56"/>
      <c r="FX686" s="56"/>
      <c r="FY686" s="56"/>
      <c r="FZ686" s="56"/>
      <c r="GA686" s="56"/>
      <c r="GB686" s="56"/>
      <c r="GC686" s="56"/>
      <c r="GD686" s="56"/>
      <c r="GE686" s="56"/>
      <c r="GF686" s="56"/>
      <c r="GG686" s="56"/>
      <c r="GH686" s="56"/>
      <c r="GI686" s="56"/>
      <c r="GJ686" s="56"/>
      <c r="GK686" s="56"/>
      <c r="GL686" s="56"/>
      <c r="GM686" s="56"/>
      <c r="GN686" s="56"/>
      <c r="GO686" s="56"/>
      <c r="GP686" s="56"/>
      <c r="GQ686" s="56"/>
      <c r="GR686" s="56"/>
      <c r="GS686" s="56"/>
      <c r="GT686" s="56"/>
      <c r="GU686" s="56"/>
      <c r="GV686" s="56"/>
      <c r="GW686" s="56"/>
      <c r="GX686" s="56"/>
      <c r="GY686" s="56"/>
      <c r="GZ686" s="56"/>
      <c r="HA686" s="56"/>
      <c r="HB686" s="56"/>
      <c r="HC686" s="56"/>
      <c r="HD686" s="56"/>
      <c r="HE686" s="56"/>
      <c r="HF686" s="56"/>
      <c r="HG686" s="56"/>
      <c r="HH686" s="56"/>
      <c r="HI686" s="56"/>
      <c r="HJ686" s="56"/>
      <c r="HK686" s="56"/>
      <c r="HL686" s="56"/>
      <c r="HM686" s="56"/>
      <c r="HN686" s="56"/>
      <c r="HO686" s="56"/>
      <c r="HP686" s="56"/>
      <c r="HQ686" s="56"/>
      <c r="HR686" s="56"/>
      <c r="HS686" s="56"/>
      <c r="HT686" s="56"/>
      <c r="HU686" s="56"/>
      <c r="HV686" s="56"/>
      <c r="HW686" s="56"/>
      <c r="HX686" s="56"/>
      <c r="HY686" s="56"/>
      <c r="HZ686" s="56"/>
      <c r="IA686" s="56"/>
      <c r="IB686" s="56"/>
      <c r="IC686" s="56"/>
      <c r="ID686" s="56"/>
      <c r="IE686" s="56"/>
      <c r="IF686" s="56"/>
      <c r="IG686" s="56"/>
      <c r="IH686" s="56"/>
      <c r="II686" s="56"/>
      <c r="IJ686" s="56"/>
      <c r="IK686" s="56"/>
      <c r="IL686" s="56"/>
      <c r="IM686" s="56"/>
      <c r="IN686" s="56"/>
      <c r="IO686" s="56"/>
      <c r="IP686" s="56"/>
      <c r="IQ686" s="56"/>
      <c r="IR686" s="56"/>
      <c r="IS686" s="56"/>
      <c r="IT686" s="56"/>
      <c r="IU686" s="56"/>
      <c r="IV686" s="56"/>
      <c r="IW686" s="56"/>
      <c r="IX686" s="56"/>
      <c r="IY686" s="56"/>
      <c r="IZ686" s="56"/>
      <c r="JA686" s="56"/>
      <c r="JB686" s="56"/>
      <c r="JC686" s="56"/>
      <c r="JD686" s="56"/>
      <c r="JE686" s="56"/>
      <c r="JF686" s="56"/>
      <c r="JG686" s="56"/>
      <c r="JH686" s="56"/>
      <c r="JI686" s="56"/>
      <c r="JJ686" s="56"/>
      <c r="JK686" s="56"/>
      <c r="JL686" s="56"/>
      <c r="JM686" s="56"/>
      <c r="JN686" s="56"/>
      <c r="JO686" s="56"/>
      <c r="JP686" s="56"/>
      <c r="JQ686" s="56"/>
      <c r="JR686" s="56"/>
      <c r="JS686" s="56"/>
      <c r="JT686" s="56"/>
      <c r="JU686" s="56"/>
      <c r="JV686" s="56"/>
      <c r="JW686" s="56"/>
    </row>
    <row r="687" spans="1:283" s="1" customFormat="1" ht="28.5" x14ac:dyDescent="0.25">
      <c r="A687" s="3">
        <v>2014520000733</v>
      </c>
      <c r="B687" s="4" t="s">
        <v>1164</v>
      </c>
      <c r="C687" s="5"/>
      <c r="D687" s="31"/>
      <c r="E687" s="31"/>
      <c r="F687" s="31"/>
      <c r="G687" s="54"/>
      <c r="H687" s="54"/>
      <c r="I687" s="54"/>
      <c r="J687" s="54"/>
      <c r="K687" s="35"/>
      <c r="L687" s="11"/>
      <c r="M687" s="5"/>
      <c r="N687" s="5"/>
      <c r="O687" s="5"/>
      <c r="P687" s="17"/>
      <c r="Q687" s="17"/>
      <c r="R687" s="47"/>
      <c r="S687" s="40" t="s">
        <v>1134</v>
      </c>
      <c r="T687" s="61">
        <v>41970</v>
      </c>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c r="AS687" s="56"/>
      <c r="AT687" s="56"/>
      <c r="AU687" s="56"/>
      <c r="AV687" s="56"/>
      <c r="AW687" s="56"/>
      <c r="AX687" s="56"/>
      <c r="AY687" s="56"/>
      <c r="AZ687" s="56"/>
      <c r="BA687" s="56"/>
      <c r="BB687" s="56"/>
      <c r="BC687" s="56"/>
      <c r="BD687" s="56"/>
      <c r="BE687" s="56"/>
      <c r="BF687" s="56"/>
      <c r="BG687" s="56"/>
      <c r="BH687" s="56"/>
      <c r="BI687" s="56"/>
      <c r="BJ687" s="56"/>
      <c r="BK687" s="56"/>
      <c r="BL687" s="56"/>
      <c r="BM687" s="56"/>
      <c r="BN687" s="56"/>
      <c r="BO687" s="56"/>
      <c r="BP687" s="56"/>
      <c r="BQ687" s="56"/>
      <c r="BR687" s="56"/>
      <c r="BS687" s="56"/>
      <c r="BT687" s="56"/>
      <c r="BU687" s="56"/>
      <c r="BV687" s="56"/>
      <c r="BW687" s="56"/>
      <c r="BX687" s="56"/>
      <c r="BY687" s="56"/>
      <c r="BZ687" s="56"/>
      <c r="CA687" s="56"/>
      <c r="CB687" s="56"/>
      <c r="CC687" s="56"/>
      <c r="CD687" s="56"/>
      <c r="CE687" s="56"/>
      <c r="CF687" s="56"/>
      <c r="CG687" s="56"/>
      <c r="CH687" s="56"/>
      <c r="CI687" s="56"/>
      <c r="CJ687" s="56"/>
      <c r="CK687" s="56"/>
      <c r="CL687" s="56"/>
      <c r="CM687" s="56"/>
      <c r="CN687" s="56"/>
      <c r="CO687" s="56"/>
      <c r="CP687" s="56"/>
      <c r="CQ687" s="56"/>
      <c r="CR687" s="56"/>
      <c r="CS687" s="56"/>
      <c r="CT687" s="56"/>
      <c r="CU687" s="56"/>
      <c r="CV687" s="56"/>
      <c r="CW687" s="56"/>
      <c r="CX687" s="56"/>
      <c r="CY687" s="56"/>
      <c r="CZ687" s="56"/>
      <c r="DA687" s="56"/>
      <c r="DB687" s="56"/>
      <c r="DC687" s="56"/>
      <c r="DD687" s="56"/>
      <c r="DE687" s="56"/>
      <c r="DF687" s="56"/>
      <c r="DG687" s="56"/>
      <c r="DH687" s="56"/>
      <c r="DI687" s="56"/>
      <c r="DJ687" s="56"/>
      <c r="DK687" s="56"/>
      <c r="DL687" s="56"/>
      <c r="DM687" s="56"/>
      <c r="DN687" s="56"/>
      <c r="DO687" s="56"/>
      <c r="DP687" s="56"/>
      <c r="DQ687" s="56"/>
      <c r="DR687" s="56"/>
      <c r="DS687" s="56"/>
      <c r="DT687" s="56"/>
      <c r="DU687" s="56"/>
      <c r="DV687" s="56"/>
      <c r="DW687" s="56"/>
      <c r="DX687" s="56"/>
      <c r="DY687" s="56"/>
      <c r="DZ687" s="56"/>
      <c r="EA687" s="56"/>
      <c r="EB687" s="56"/>
      <c r="EC687" s="56"/>
      <c r="ED687" s="56"/>
      <c r="EE687" s="56"/>
      <c r="EF687" s="56"/>
      <c r="EG687" s="56"/>
      <c r="EH687" s="56"/>
      <c r="EI687" s="56"/>
      <c r="EJ687" s="56"/>
      <c r="EK687" s="56"/>
      <c r="EL687" s="56"/>
      <c r="EM687" s="56"/>
      <c r="EN687" s="56"/>
      <c r="EO687" s="56"/>
      <c r="EP687" s="56"/>
      <c r="EQ687" s="56"/>
      <c r="ER687" s="56"/>
      <c r="ES687" s="56"/>
      <c r="ET687" s="56"/>
      <c r="EU687" s="56"/>
      <c r="EV687" s="56"/>
      <c r="EW687" s="56"/>
      <c r="EX687" s="56"/>
      <c r="EY687" s="56"/>
      <c r="EZ687" s="56"/>
      <c r="FA687" s="56"/>
      <c r="FB687" s="56"/>
      <c r="FC687" s="56"/>
      <c r="FD687" s="56"/>
      <c r="FE687" s="56"/>
      <c r="FF687" s="56"/>
      <c r="FG687" s="56"/>
      <c r="FH687" s="56"/>
      <c r="FI687" s="56"/>
      <c r="FJ687" s="56"/>
      <c r="FK687" s="56"/>
      <c r="FL687" s="56"/>
      <c r="FM687" s="56"/>
      <c r="FN687" s="56"/>
      <c r="FO687" s="56"/>
      <c r="FP687" s="56"/>
      <c r="FQ687" s="56"/>
      <c r="FR687" s="56"/>
      <c r="FS687" s="56"/>
      <c r="FT687" s="56"/>
      <c r="FU687" s="56"/>
      <c r="FV687" s="56"/>
      <c r="FW687" s="56"/>
      <c r="FX687" s="56"/>
      <c r="FY687" s="56"/>
      <c r="FZ687" s="56"/>
      <c r="GA687" s="56"/>
      <c r="GB687" s="56"/>
      <c r="GC687" s="56"/>
      <c r="GD687" s="56"/>
      <c r="GE687" s="56"/>
      <c r="GF687" s="56"/>
      <c r="GG687" s="56"/>
      <c r="GH687" s="56"/>
      <c r="GI687" s="56"/>
      <c r="GJ687" s="56"/>
      <c r="GK687" s="56"/>
      <c r="GL687" s="56"/>
      <c r="GM687" s="56"/>
      <c r="GN687" s="56"/>
      <c r="GO687" s="56"/>
      <c r="GP687" s="56"/>
      <c r="GQ687" s="56"/>
      <c r="GR687" s="56"/>
      <c r="GS687" s="56"/>
      <c r="GT687" s="56"/>
      <c r="GU687" s="56"/>
      <c r="GV687" s="56"/>
      <c r="GW687" s="56"/>
      <c r="GX687" s="56"/>
      <c r="GY687" s="56"/>
      <c r="GZ687" s="56"/>
      <c r="HA687" s="56"/>
      <c r="HB687" s="56"/>
      <c r="HC687" s="56"/>
      <c r="HD687" s="56"/>
      <c r="HE687" s="56"/>
      <c r="HF687" s="56"/>
      <c r="HG687" s="56"/>
      <c r="HH687" s="56"/>
      <c r="HI687" s="56"/>
      <c r="HJ687" s="56"/>
      <c r="HK687" s="56"/>
      <c r="HL687" s="56"/>
      <c r="HM687" s="56"/>
      <c r="HN687" s="56"/>
      <c r="HO687" s="56"/>
      <c r="HP687" s="56"/>
      <c r="HQ687" s="56"/>
      <c r="HR687" s="56"/>
      <c r="HS687" s="56"/>
      <c r="HT687" s="56"/>
      <c r="HU687" s="56"/>
      <c r="HV687" s="56"/>
      <c r="HW687" s="56"/>
      <c r="HX687" s="56"/>
      <c r="HY687" s="56"/>
      <c r="HZ687" s="56"/>
      <c r="IA687" s="56"/>
      <c r="IB687" s="56"/>
      <c r="IC687" s="56"/>
      <c r="ID687" s="56"/>
      <c r="IE687" s="56"/>
      <c r="IF687" s="56"/>
      <c r="IG687" s="56"/>
      <c r="IH687" s="56"/>
      <c r="II687" s="56"/>
      <c r="IJ687" s="56"/>
      <c r="IK687" s="56"/>
      <c r="IL687" s="56"/>
      <c r="IM687" s="56"/>
      <c r="IN687" s="56"/>
      <c r="IO687" s="56"/>
      <c r="IP687" s="56"/>
      <c r="IQ687" s="56"/>
      <c r="IR687" s="56"/>
      <c r="IS687" s="56"/>
      <c r="IT687" s="56"/>
      <c r="IU687" s="56"/>
      <c r="IV687" s="56"/>
      <c r="IW687" s="56"/>
      <c r="IX687" s="56"/>
      <c r="IY687" s="56"/>
      <c r="IZ687" s="56"/>
      <c r="JA687" s="56"/>
      <c r="JB687" s="56"/>
      <c r="JC687" s="56"/>
      <c r="JD687" s="56"/>
      <c r="JE687" s="56"/>
      <c r="JF687" s="56"/>
      <c r="JG687" s="56"/>
      <c r="JH687" s="56"/>
      <c r="JI687" s="56"/>
      <c r="JJ687" s="56"/>
      <c r="JK687" s="56"/>
      <c r="JL687" s="56"/>
      <c r="JM687" s="56"/>
      <c r="JN687" s="56"/>
      <c r="JO687" s="56"/>
      <c r="JP687" s="56"/>
      <c r="JQ687" s="56"/>
      <c r="JR687" s="56"/>
      <c r="JS687" s="56"/>
      <c r="JT687" s="56"/>
      <c r="JU687" s="56"/>
      <c r="JV687" s="56"/>
      <c r="JW687" s="56"/>
    </row>
    <row r="688" spans="1:283" ht="71.25" x14ac:dyDescent="0.25">
      <c r="A688" s="3">
        <v>2014520000734</v>
      </c>
      <c r="B688" s="4" t="s">
        <v>998</v>
      </c>
      <c r="C688" s="5" t="s">
        <v>33</v>
      </c>
      <c r="D688" s="31">
        <v>170000000</v>
      </c>
      <c r="E688" s="31">
        <v>170000000</v>
      </c>
      <c r="F688" s="40"/>
      <c r="G688" s="54">
        <v>0</v>
      </c>
      <c r="H688" s="54">
        <v>0</v>
      </c>
      <c r="I688" s="54">
        <f t="shared" si="18"/>
        <v>0</v>
      </c>
      <c r="J688" s="54">
        <f t="shared" si="19"/>
        <v>170000000</v>
      </c>
      <c r="K688" s="35">
        <v>3130</v>
      </c>
      <c r="L688" s="11" t="s">
        <v>22</v>
      </c>
      <c r="M688" s="5" t="s">
        <v>999</v>
      </c>
      <c r="N688" s="5" t="s">
        <v>23</v>
      </c>
      <c r="O688" s="5" t="s">
        <v>999</v>
      </c>
      <c r="P688" s="17" t="s">
        <v>76</v>
      </c>
      <c r="Q688" s="17" t="s">
        <v>135</v>
      </c>
      <c r="R688" s="47" t="s">
        <v>136</v>
      </c>
      <c r="S688" s="40" t="s">
        <v>1129</v>
      </c>
      <c r="T688" s="61">
        <v>41990</v>
      </c>
    </row>
    <row r="689" spans="1:283" s="1" customFormat="1" ht="42.75" x14ac:dyDescent="0.25">
      <c r="A689" s="3">
        <v>2014520000735</v>
      </c>
      <c r="B689" s="4" t="s">
        <v>1165</v>
      </c>
      <c r="C689" s="5"/>
      <c r="D689" s="31"/>
      <c r="E689" s="31"/>
      <c r="F689" s="40"/>
      <c r="G689" s="54"/>
      <c r="H689" s="54"/>
      <c r="I689" s="54"/>
      <c r="J689" s="54"/>
      <c r="K689" s="35"/>
      <c r="L689" s="11"/>
      <c r="M689" s="5"/>
      <c r="N689" s="5"/>
      <c r="O689" s="5"/>
      <c r="P689" s="17"/>
      <c r="Q689" s="17"/>
      <c r="R689" s="47"/>
      <c r="S689" s="40" t="s">
        <v>1134</v>
      </c>
      <c r="T689" s="61">
        <v>41976</v>
      </c>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c r="AS689" s="56"/>
      <c r="AT689" s="56"/>
      <c r="AU689" s="56"/>
      <c r="AV689" s="56"/>
      <c r="AW689" s="56"/>
      <c r="AX689" s="56"/>
      <c r="AY689" s="56"/>
      <c r="AZ689" s="56"/>
      <c r="BA689" s="56"/>
      <c r="BB689" s="56"/>
      <c r="BC689" s="56"/>
      <c r="BD689" s="56"/>
      <c r="BE689" s="56"/>
      <c r="BF689" s="56"/>
      <c r="BG689" s="56"/>
      <c r="BH689" s="56"/>
      <c r="BI689" s="56"/>
      <c r="BJ689" s="56"/>
      <c r="BK689" s="56"/>
      <c r="BL689" s="56"/>
      <c r="BM689" s="56"/>
      <c r="BN689" s="56"/>
      <c r="BO689" s="56"/>
      <c r="BP689" s="56"/>
      <c r="BQ689" s="56"/>
      <c r="BR689" s="56"/>
      <c r="BS689" s="56"/>
      <c r="BT689" s="56"/>
      <c r="BU689" s="56"/>
      <c r="BV689" s="56"/>
      <c r="BW689" s="56"/>
      <c r="BX689" s="56"/>
      <c r="BY689" s="56"/>
      <c r="BZ689" s="56"/>
      <c r="CA689" s="56"/>
      <c r="CB689" s="56"/>
      <c r="CC689" s="56"/>
      <c r="CD689" s="56"/>
      <c r="CE689" s="56"/>
      <c r="CF689" s="56"/>
      <c r="CG689" s="56"/>
      <c r="CH689" s="56"/>
      <c r="CI689" s="56"/>
      <c r="CJ689" s="56"/>
      <c r="CK689" s="56"/>
      <c r="CL689" s="56"/>
      <c r="CM689" s="56"/>
      <c r="CN689" s="56"/>
      <c r="CO689" s="56"/>
      <c r="CP689" s="56"/>
      <c r="CQ689" s="56"/>
      <c r="CR689" s="56"/>
      <c r="CS689" s="56"/>
      <c r="CT689" s="56"/>
      <c r="CU689" s="56"/>
      <c r="CV689" s="56"/>
      <c r="CW689" s="56"/>
      <c r="CX689" s="56"/>
      <c r="CY689" s="56"/>
      <c r="CZ689" s="56"/>
      <c r="DA689" s="56"/>
      <c r="DB689" s="56"/>
      <c r="DC689" s="56"/>
      <c r="DD689" s="56"/>
      <c r="DE689" s="56"/>
      <c r="DF689" s="56"/>
      <c r="DG689" s="56"/>
      <c r="DH689" s="56"/>
      <c r="DI689" s="56"/>
      <c r="DJ689" s="56"/>
      <c r="DK689" s="56"/>
      <c r="DL689" s="56"/>
      <c r="DM689" s="56"/>
      <c r="DN689" s="56"/>
      <c r="DO689" s="56"/>
      <c r="DP689" s="56"/>
      <c r="DQ689" s="56"/>
      <c r="DR689" s="56"/>
      <c r="DS689" s="56"/>
      <c r="DT689" s="56"/>
      <c r="DU689" s="56"/>
      <c r="DV689" s="56"/>
      <c r="DW689" s="56"/>
      <c r="DX689" s="56"/>
      <c r="DY689" s="56"/>
      <c r="DZ689" s="56"/>
      <c r="EA689" s="56"/>
      <c r="EB689" s="56"/>
      <c r="EC689" s="56"/>
      <c r="ED689" s="56"/>
      <c r="EE689" s="56"/>
      <c r="EF689" s="56"/>
      <c r="EG689" s="56"/>
      <c r="EH689" s="56"/>
      <c r="EI689" s="56"/>
      <c r="EJ689" s="56"/>
      <c r="EK689" s="56"/>
      <c r="EL689" s="56"/>
      <c r="EM689" s="56"/>
      <c r="EN689" s="56"/>
      <c r="EO689" s="56"/>
      <c r="EP689" s="56"/>
      <c r="EQ689" s="56"/>
      <c r="ER689" s="56"/>
      <c r="ES689" s="56"/>
      <c r="ET689" s="56"/>
      <c r="EU689" s="56"/>
      <c r="EV689" s="56"/>
      <c r="EW689" s="56"/>
      <c r="EX689" s="56"/>
      <c r="EY689" s="56"/>
      <c r="EZ689" s="56"/>
      <c r="FA689" s="56"/>
      <c r="FB689" s="56"/>
      <c r="FC689" s="56"/>
      <c r="FD689" s="56"/>
      <c r="FE689" s="56"/>
      <c r="FF689" s="56"/>
      <c r="FG689" s="56"/>
      <c r="FH689" s="56"/>
      <c r="FI689" s="56"/>
      <c r="FJ689" s="56"/>
      <c r="FK689" s="56"/>
      <c r="FL689" s="56"/>
      <c r="FM689" s="56"/>
      <c r="FN689" s="56"/>
      <c r="FO689" s="56"/>
      <c r="FP689" s="56"/>
      <c r="FQ689" s="56"/>
      <c r="FR689" s="56"/>
      <c r="FS689" s="56"/>
      <c r="FT689" s="56"/>
      <c r="FU689" s="56"/>
      <c r="FV689" s="56"/>
      <c r="FW689" s="56"/>
      <c r="FX689" s="56"/>
      <c r="FY689" s="56"/>
      <c r="FZ689" s="56"/>
      <c r="GA689" s="56"/>
      <c r="GB689" s="56"/>
      <c r="GC689" s="56"/>
      <c r="GD689" s="56"/>
      <c r="GE689" s="56"/>
      <c r="GF689" s="56"/>
      <c r="GG689" s="56"/>
      <c r="GH689" s="56"/>
      <c r="GI689" s="56"/>
      <c r="GJ689" s="56"/>
      <c r="GK689" s="56"/>
      <c r="GL689" s="56"/>
      <c r="GM689" s="56"/>
      <c r="GN689" s="56"/>
      <c r="GO689" s="56"/>
      <c r="GP689" s="56"/>
      <c r="GQ689" s="56"/>
      <c r="GR689" s="56"/>
      <c r="GS689" s="56"/>
      <c r="GT689" s="56"/>
      <c r="GU689" s="56"/>
      <c r="GV689" s="56"/>
      <c r="GW689" s="56"/>
      <c r="GX689" s="56"/>
      <c r="GY689" s="56"/>
      <c r="GZ689" s="56"/>
      <c r="HA689" s="56"/>
      <c r="HB689" s="56"/>
      <c r="HC689" s="56"/>
      <c r="HD689" s="56"/>
      <c r="HE689" s="56"/>
      <c r="HF689" s="56"/>
      <c r="HG689" s="56"/>
      <c r="HH689" s="56"/>
      <c r="HI689" s="56"/>
      <c r="HJ689" s="56"/>
      <c r="HK689" s="56"/>
      <c r="HL689" s="56"/>
      <c r="HM689" s="56"/>
      <c r="HN689" s="56"/>
      <c r="HO689" s="56"/>
      <c r="HP689" s="56"/>
      <c r="HQ689" s="56"/>
      <c r="HR689" s="56"/>
      <c r="HS689" s="56"/>
      <c r="HT689" s="56"/>
      <c r="HU689" s="56"/>
      <c r="HV689" s="56"/>
      <c r="HW689" s="56"/>
      <c r="HX689" s="56"/>
      <c r="HY689" s="56"/>
      <c r="HZ689" s="56"/>
      <c r="IA689" s="56"/>
      <c r="IB689" s="56"/>
      <c r="IC689" s="56"/>
      <c r="ID689" s="56"/>
      <c r="IE689" s="56"/>
      <c r="IF689" s="56"/>
      <c r="IG689" s="56"/>
      <c r="IH689" s="56"/>
      <c r="II689" s="56"/>
      <c r="IJ689" s="56"/>
      <c r="IK689" s="56"/>
      <c r="IL689" s="56"/>
      <c r="IM689" s="56"/>
      <c r="IN689" s="56"/>
      <c r="IO689" s="56"/>
      <c r="IP689" s="56"/>
      <c r="IQ689" s="56"/>
      <c r="IR689" s="56"/>
      <c r="IS689" s="56"/>
      <c r="IT689" s="56"/>
      <c r="IU689" s="56"/>
      <c r="IV689" s="56"/>
      <c r="IW689" s="56"/>
      <c r="IX689" s="56"/>
      <c r="IY689" s="56"/>
      <c r="IZ689" s="56"/>
      <c r="JA689" s="56"/>
      <c r="JB689" s="56"/>
      <c r="JC689" s="56"/>
      <c r="JD689" s="56"/>
      <c r="JE689" s="56"/>
      <c r="JF689" s="56"/>
      <c r="JG689" s="56"/>
      <c r="JH689" s="56"/>
      <c r="JI689" s="56"/>
      <c r="JJ689" s="56"/>
      <c r="JK689" s="56"/>
      <c r="JL689" s="56"/>
      <c r="JM689" s="56"/>
      <c r="JN689" s="56"/>
      <c r="JO689" s="56"/>
      <c r="JP689" s="56"/>
      <c r="JQ689" s="56"/>
      <c r="JR689" s="56"/>
      <c r="JS689" s="56"/>
      <c r="JT689" s="56"/>
      <c r="JU689" s="56"/>
      <c r="JV689" s="56"/>
      <c r="JW689" s="56"/>
    </row>
    <row r="690" spans="1:283" ht="71.25" x14ac:dyDescent="0.25">
      <c r="A690" s="3">
        <v>2014520000736</v>
      </c>
      <c r="B690" s="4" t="s">
        <v>1000</v>
      </c>
      <c r="C690" s="5" t="s">
        <v>13</v>
      </c>
      <c r="D690" s="31">
        <v>138200000</v>
      </c>
      <c r="E690" s="31">
        <v>138200000</v>
      </c>
      <c r="F690" s="40"/>
      <c r="G690" s="54">
        <v>0</v>
      </c>
      <c r="H690" s="54">
        <v>0</v>
      </c>
      <c r="I690" s="54">
        <f t="shared" si="18"/>
        <v>0</v>
      </c>
      <c r="J690" s="54">
        <f t="shared" si="19"/>
        <v>138200000</v>
      </c>
      <c r="K690" s="35">
        <v>3000</v>
      </c>
      <c r="L690" s="11" t="s">
        <v>51</v>
      </c>
      <c r="M690" s="5" t="s">
        <v>907</v>
      </c>
      <c r="N690" s="5" t="s">
        <v>87</v>
      </c>
      <c r="O690" s="5" t="s">
        <v>13</v>
      </c>
      <c r="P690" s="17" t="s">
        <v>76</v>
      </c>
      <c r="Q690" s="17" t="s">
        <v>481</v>
      </c>
      <c r="R690" s="47" t="s">
        <v>482</v>
      </c>
      <c r="S690" s="40" t="s">
        <v>1129</v>
      </c>
      <c r="T690" s="61">
        <v>41985</v>
      </c>
    </row>
    <row r="691" spans="1:283" ht="57" x14ac:dyDescent="0.25">
      <c r="A691" s="3">
        <v>2014520000737</v>
      </c>
      <c r="B691" s="4" t="s">
        <v>1001</v>
      </c>
      <c r="C691" s="5" t="s">
        <v>13</v>
      </c>
      <c r="D691" s="31">
        <v>90000000</v>
      </c>
      <c r="E691" s="31">
        <v>90000000</v>
      </c>
      <c r="F691" s="40"/>
      <c r="G691" s="54">
        <v>0</v>
      </c>
      <c r="H691" s="54">
        <v>0</v>
      </c>
      <c r="I691" s="54">
        <f t="shared" si="18"/>
        <v>0</v>
      </c>
      <c r="J691" s="54">
        <f t="shared" si="19"/>
        <v>90000000</v>
      </c>
      <c r="K691" s="35">
        <v>3000</v>
      </c>
      <c r="L691" s="11" t="s">
        <v>51</v>
      </c>
      <c r="M691" s="5" t="s">
        <v>907</v>
      </c>
      <c r="N691" s="5" t="s">
        <v>87</v>
      </c>
      <c r="O691" s="5" t="s">
        <v>13</v>
      </c>
      <c r="P691" s="17" t="s">
        <v>76</v>
      </c>
      <c r="Q691" s="17" t="s">
        <v>481</v>
      </c>
      <c r="R691" s="47" t="s">
        <v>482</v>
      </c>
      <c r="S691" s="40" t="s">
        <v>1129</v>
      </c>
      <c r="T691" s="61">
        <v>41985</v>
      </c>
    </row>
    <row r="692" spans="1:283" ht="57" x14ac:dyDescent="0.25">
      <c r="A692" s="3">
        <v>2014520000738</v>
      </c>
      <c r="B692" s="4" t="s">
        <v>1002</v>
      </c>
      <c r="C692" s="5" t="s">
        <v>13</v>
      </c>
      <c r="D692" s="31">
        <v>120000000</v>
      </c>
      <c r="E692" s="31">
        <v>120000000</v>
      </c>
      <c r="F692" s="40"/>
      <c r="G692" s="54">
        <v>0</v>
      </c>
      <c r="H692" s="54">
        <v>0</v>
      </c>
      <c r="I692" s="54">
        <f t="shared" si="18"/>
        <v>0</v>
      </c>
      <c r="J692" s="54">
        <f t="shared" si="19"/>
        <v>120000000</v>
      </c>
      <c r="K692" s="35">
        <v>3000</v>
      </c>
      <c r="L692" s="11" t="s">
        <v>51</v>
      </c>
      <c r="M692" s="5" t="s">
        <v>907</v>
      </c>
      <c r="N692" s="5" t="s">
        <v>87</v>
      </c>
      <c r="O692" s="5" t="s">
        <v>13</v>
      </c>
      <c r="P692" s="17" t="s">
        <v>76</v>
      </c>
      <c r="Q692" s="17" t="s">
        <v>481</v>
      </c>
      <c r="R692" s="47" t="s">
        <v>482</v>
      </c>
      <c r="S692" s="40" t="s">
        <v>1129</v>
      </c>
      <c r="T692" s="61">
        <v>41985</v>
      </c>
    </row>
    <row r="693" spans="1:283" ht="57" x14ac:dyDescent="0.25">
      <c r="A693" s="3">
        <v>2014520000739</v>
      </c>
      <c r="B693" s="4" t="s">
        <v>1003</v>
      </c>
      <c r="C693" s="5" t="s">
        <v>13</v>
      </c>
      <c r="D693" s="31">
        <v>180000000</v>
      </c>
      <c r="E693" s="31">
        <v>180000000</v>
      </c>
      <c r="F693" s="40"/>
      <c r="G693" s="54">
        <v>0</v>
      </c>
      <c r="H693" s="54">
        <v>0</v>
      </c>
      <c r="I693" s="54">
        <f t="shared" si="18"/>
        <v>0</v>
      </c>
      <c r="J693" s="54">
        <f t="shared" si="19"/>
        <v>180000000</v>
      </c>
      <c r="K693" s="35">
        <v>3000</v>
      </c>
      <c r="L693" s="11" t="s">
        <v>51</v>
      </c>
      <c r="M693" s="5" t="s">
        <v>907</v>
      </c>
      <c r="N693" s="5" t="s">
        <v>87</v>
      </c>
      <c r="O693" s="5" t="s">
        <v>13</v>
      </c>
      <c r="P693" s="17" t="s">
        <v>76</v>
      </c>
      <c r="Q693" s="17" t="s">
        <v>481</v>
      </c>
      <c r="R693" s="47" t="s">
        <v>482</v>
      </c>
      <c r="S693" s="40" t="s">
        <v>1129</v>
      </c>
      <c r="T693" s="61">
        <v>41985</v>
      </c>
    </row>
    <row r="694" spans="1:283" ht="57" x14ac:dyDescent="0.25">
      <c r="A694" s="3">
        <v>2014520000740</v>
      </c>
      <c r="B694" s="4" t="s">
        <v>1004</v>
      </c>
      <c r="C694" s="5" t="s">
        <v>13</v>
      </c>
      <c r="D694" s="31">
        <v>361800000</v>
      </c>
      <c r="E694" s="31">
        <v>361800000</v>
      </c>
      <c r="F694" s="40"/>
      <c r="G694" s="54">
        <v>0</v>
      </c>
      <c r="H694" s="54">
        <v>0</v>
      </c>
      <c r="I694" s="54">
        <f t="shared" si="18"/>
        <v>0</v>
      </c>
      <c r="J694" s="54">
        <f t="shared" si="19"/>
        <v>361800000</v>
      </c>
      <c r="K694" s="35">
        <v>3000</v>
      </c>
      <c r="L694" s="11" t="s">
        <v>51</v>
      </c>
      <c r="M694" s="5" t="s">
        <v>907</v>
      </c>
      <c r="N694" s="5" t="s">
        <v>87</v>
      </c>
      <c r="O694" s="5" t="s">
        <v>13</v>
      </c>
      <c r="P694" s="17" t="s">
        <v>76</v>
      </c>
      <c r="Q694" s="17" t="s">
        <v>481</v>
      </c>
      <c r="R694" s="47" t="s">
        <v>482</v>
      </c>
      <c r="S694" s="40" t="s">
        <v>1129</v>
      </c>
      <c r="T694" s="61">
        <v>41985</v>
      </c>
    </row>
    <row r="695" spans="1:283" s="1" customFormat="1" ht="42.75" x14ac:dyDescent="0.25">
      <c r="A695" s="3">
        <v>2014520000741</v>
      </c>
      <c r="B695" s="4" t="s">
        <v>1166</v>
      </c>
      <c r="C695" s="5"/>
      <c r="D695" s="31"/>
      <c r="E695" s="31"/>
      <c r="F695" s="40"/>
      <c r="G695" s="54"/>
      <c r="H695" s="54"/>
      <c r="I695" s="54"/>
      <c r="J695" s="54"/>
      <c r="K695" s="35"/>
      <c r="L695" s="11"/>
      <c r="M695" s="5"/>
      <c r="N695" s="5"/>
      <c r="O695" s="5"/>
      <c r="P695" s="17"/>
      <c r="Q695" s="17"/>
      <c r="R695" s="47"/>
      <c r="S695" s="40" t="s">
        <v>1134</v>
      </c>
      <c r="T695" s="61">
        <v>41988</v>
      </c>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c r="AS695" s="56"/>
      <c r="AT695" s="56"/>
      <c r="AU695" s="56"/>
      <c r="AV695" s="56"/>
      <c r="AW695" s="56"/>
      <c r="AX695" s="56"/>
      <c r="AY695" s="56"/>
      <c r="AZ695" s="56"/>
      <c r="BA695" s="56"/>
      <c r="BB695" s="56"/>
      <c r="BC695" s="56"/>
      <c r="BD695" s="56"/>
      <c r="BE695" s="56"/>
      <c r="BF695" s="56"/>
      <c r="BG695" s="56"/>
      <c r="BH695" s="56"/>
      <c r="BI695" s="56"/>
      <c r="BJ695" s="56"/>
      <c r="BK695" s="56"/>
      <c r="BL695" s="56"/>
      <c r="BM695" s="56"/>
      <c r="BN695" s="56"/>
      <c r="BO695" s="56"/>
      <c r="BP695" s="56"/>
      <c r="BQ695" s="56"/>
      <c r="BR695" s="56"/>
      <c r="BS695" s="56"/>
      <c r="BT695" s="56"/>
      <c r="BU695" s="56"/>
      <c r="BV695" s="56"/>
      <c r="BW695" s="56"/>
      <c r="BX695" s="56"/>
      <c r="BY695" s="56"/>
      <c r="BZ695" s="56"/>
      <c r="CA695" s="56"/>
      <c r="CB695" s="56"/>
      <c r="CC695" s="56"/>
      <c r="CD695" s="56"/>
      <c r="CE695" s="56"/>
      <c r="CF695" s="56"/>
      <c r="CG695" s="56"/>
      <c r="CH695" s="56"/>
      <c r="CI695" s="56"/>
      <c r="CJ695" s="56"/>
      <c r="CK695" s="56"/>
      <c r="CL695" s="56"/>
      <c r="CM695" s="56"/>
      <c r="CN695" s="56"/>
      <c r="CO695" s="56"/>
      <c r="CP695" s="56"/>
      <c r="CQ695" s="56"/>
      <c r="CR695" s="56"/>
      <c r="CS695" s="56"/>
      <c r="CT695" s="56"/>
      <c r="CU695" s="56"/>
      <c r="CV695" s="56"/>
      <c r="CW695" s="56"/>
      <c r="CX695" s="56"/>
      <c r="CY695" s="56"/>
      <c r="CZ695" s="56"/>
      <c r="DA695" s="56"/>
      <c r="DB695" s="56"/>
      <c r="DC695" s="56"/>
      <c r="DD695" s="56"/>
      <c r="DE695" s="56"/>
      <c r="DF695" s="56"/>
      <c r="DG695" s="56"/>
      <c r="DH695" s="56"/>
      <c r="DI695" s="56"/>
      <c r="DJ695" s="56"/>
      <c r="DK695" s="56"/>
      <c r="DL695" s="56"/>
      <c r="DM695" s="56"/>
      <c r="DN695" s="56"/>
      <c r="DO695" s="56"/>
      <c r="DP695" s="56"/>
      <c r="DQ695" s="56"/>
      <c r="DR695" s="56"/>
      <c r="DS695" s="56"/>
      <c r="DT695" s="56"/>
      <c r="DU695" s="56"/>
      <c r="DV695" s="56"/>
      <c r="DW695" s="56"/>
      <c r="DX695" s="56"/>
      <c r="DY695" s="56"/>
      <c r="DZ695" s="56"/>
      <c r="EA695" s="56"/>
      <c r="EB695" s="56"/>
      <c r="EC695" s="56"/>
      <c r="ED695" s="56"/>
      <c r="EE695" s="56"/>
      <c r="EF695" s="56"/>
      <c r="EG695" s="56"/>
      <c r="EH695" s="56"/>
      <c r="EI695" s="56"/>
      <c r="EJ695" s="56"/>
      <c r="EK695" s="56"/>
      <c r="EL695" s="56"/>
      <c r="EM695" s="56"/>
      <c r="EN695" s="56"/>
      <c r="EO695" s="56"/>
      <c r="EP695" s="56"/>
      <c r="EQ695" s="56"/>
      <c r="ER695" s="56"/>
      <c r="ES695" s="56"/>
      <c r="ET695" s="56"/>
      <c r="EU695" s="56"/>
      <c r="EV695" s="56"/>
      <c r="EW695" s="56"/>
      <c r="EX695" s="56"/>
      <c r="EY695" s="56"/>
      <c r="EZ695" s="56"/>
      <c r="FA695" s="56"/>
      <c r="FB695" s="56"/>
      <c r="FC695" s="56"/>
      <c r="FD695" s="56"/>
      <c r="FE695" s="56"/>
      <c r="FF695" s="56"/>
      <c r="FG695" s="56"/>
      <c r="FH695" s="56"/>
      <c r="FI695" s="56"/>
      <c r="FJ695" s="56"/>
      <c r="FK695" s="56"/>
      <c r="FL695" s="56"/>
      <c r="FM695" s="56"/>
      <c r="FN695" s="56"/>
      <c r="FO695" s="56"/>
      <c r="FP695" s="56"/>
      <c r="FQ695" s="56"/>
      <c r="FR695" s="56"/>
      <c r="FS695" s="56"/>
      <c r="FT695" s="56"/>
      <c r="FU695" s="56"/>
      <c r="FV695" s="56"/>
      <c r="FW695" s="56"/>
      <c r="FX695" s="56"/>
      <c r="FY695" s="56"/>
      <c r="FZ695" s="56"/>
      <c r="GA695" s="56"/>
      <c r="GB695" s="56"/>
      <c r="GC695" s="56"/>
      <c r="GD695" s="56"/>
      <c r="GE695" s="56"/>
      <c r="GF695" s="56"/>
      <c r="GG695" s="56"/>
      <c r="GH695" s="56"/>
      <c r="GI695" s="56"/>
      <c r="GJ695" s="56"/>
      <c r="GK695" s="56"/>
      <c r="GL695" s="56"/>
      <c r="GM695" s="56"/>
      <c r="GN695" s="56"/>
      <c r="GO695" s="56"/>
      <c r="GP695" s="56"/>
      <c r="GQ695" s="56"/>
      <c r="GR695" s="56"/>
      <c r="GS695" s="56"/>
      <c r="GT695" s="56"/>
      <c r="GU695" s="56"/>
      <c r="GV695" s="56"/>
      <c r="GW695" s="56"/>
      <c r="GX695" s="56"/>
      <c r="GY695" s="56"/>
      <c r="GZ695" s="56"/>
      <c r="HA695" s="56"/>
      <c r="HB695" s="56"/>
      <c r="HC695" s="56"/>
      <c r="HD695" s="56"/>
      <c r="HE695" s="56"/>
      <c r="HF695" s="56"/>
      <c r="HG695" s="56"/>
      <c r="HH695" s="56"/>
      <c r="HI695" s="56"/>
      <c r="HJ695" s="56"/>
      <c r="HK695" s="56"/>
      <c r="HL695" s="56"/>
      <c r="HM695" s="56"/>
      <c r="HN695" s="56"/>
      <c r="HO695" s="56"/>
      <c r="HP695" s="56"/>
      <c r="HQ695" s="56"/>
      <c r="HR695" s="56"/>
      <c r="HS695" s="56"/>
      <c r="HT695" s="56"/>
      <c r="HU695" s="56"/>
      <c r="HV695" s="56"/>
      <c r="HW695" s="56"/>
      <c r="HX695" s="56"/>
      <c r="HY695" s="56"/>
      <c r="HZ695" s="56"/>
      <c r="IA695" s="56"/>
      <c r="IB695" s="56"/>
      <c r="IC695" s="56"/>
      <c r="ID695" s="56"/>
      <c r="IE695" s="56"/>
      <c r="IF695" s="56"/>
      <c r="IG695" s="56"/>
      <c r="IH695" s="56"/>
      <c r="II695" s="56"/>
      <c r="IJ695" s="56"/>
      <c r="IK695" s="56"/>
      <c r="IL695" s="56"/>
      <c r="IM695" s="56"/>
      <c r="IN695" s="56"/>
      <c r="IO695" s="56"/>
      <c r="IP695" s="56"/>
      <c r="IQ695" s="56"/>
      <c r="IR695" s="56"/>
      <c r="IS695" s="56"/>
      <c r="IT695" s="56"/>
      <c r="IU695" s="56"/>
      <c r="IV695" s="56"/>
      <c r="IW695" s="56"/>
      <c r="IX695" s="56"/>
      <c r="IY695" s="56"/>
      <c r="IZ695" s="56"/>
      <c r="JA695" s="56"/>
      <c r="JB695" s="56"/>
      <c r="JC695" s="56"/>
      <c r="JD695" s="56"/>
      <c r="JE695" s="56"/>
      <c r="JF695" s="56"/>
      <c r="JG695" s="56"/>
      <c r="JH695" s="56"/>
      <c r="JI695" s="56"/>
      <c r="JJ695" s="56"/>
      <c r="JK695" s="56"/>
      <c r="JL695" s="56"/>
      <c r="JM695" s="56"/>
      <c r="JN695" s="56"/>
      <c r="JO695" s="56"/>
      <c r="JP695" s="56"/>
      <c r="JQ695" s="56"/>
      <c r="JR695" s="56"/>
      <c r="JS695" s="56"/>
      <c r="JT695" s="56"/>
      <c r="JU695" s="56"/>
      <c r="JV695" s="56"/>
      <c r="JW695" s="56"/>
    </row>
    <row r="696" spans="1:283" ht="71.25" x14ac:dyDescent="0.25">
      <c r="A696" s="3">
        <v>2014520000742</v>
      </c>
      <c r="B696" s="4" t="s">
        <v>1005</v>
      </c>
      <c r="C696" s="5" t="s">
        <v>56</v>
      </c>
      <c r="D696" s="31">
        <v>60000000</v>
      </c>
      <c r="E696" s="31">
        <v>50000000</v>
      </c>
      <c r="F696" s="60">
        <f>+D696-E696</f>
        <v>10000000</v>
      </c>
      <c r="G696" s="54">
        <v>0</v>
      </c>
      <c r="H696" s="54">
        <v>0</v>
      </c>
      <c r="I696" s="54">
        <f t="shared" si="18"/>
        <v>0</v>
      </c>
      <c r="J696" s="54">
        <f t="shared" si="19"/>
        <v>60000000</v>
      </c>
      <c r="K696" s="35">
        <v>18185</v>
      </c>
      <c r="L696" s="11" t="s">
        <v>22</v>
      </c>
      <c r="M696" s="5" t="s">
        <v>503</v>
      </c>
      <c r="N696" s="5" t="s">
        <v>23</v>
      </c>
      <c r="O696" s="5" t="s">
        <v>503</v>
      </c>
      <c r="P696" s="17" t="s">
        <v>871</v>
      </c>
      <c r="Q696" s="17" t="s">
        <v>135</v>
      </c>
      <c r="R696" s="47" t="s">
        <v>136</v>
      </c>
      <c r="S696" s="40" t="s">
        <v>1129</v>
      </c>
      <c r="T696" s="61">
        <v>42003</v>
      </c>
    </row>
    <row r="697" spans="1:283" ht="57" x14ac:dyDescent="0.25">
      <c r="A697" s="3">
        <v>2014520000743</v>
      </c>
      <c r="B697" s="4" t="s">
        <v>1006</v>
      </c>
      <c r="C697" s="5" t="s">
        <v>13</v>
      </c>
      <c r="D697" s="31">
        <v>130000000</v>
      </c>
      <c r="E697" s="31">
        <v>130000000</v>
      </c>
      <c r="F697" s="40"/>
      <c r="G697" s="31">
        <v>130000000</v>
      </c>
      <c r="H697" s="54">
        <v>0</v>
      </c>
      <c r="I697" s="54">
        <f t="shared" si="18"/>
        <v>130000000</v>
      </c>
      <c r="J697" s="54">
        <f t="shared" si="19"/>
        <v>260000000</v>
      </c>
      <c r="K697" s="35">
        <v>1500</v>
      </c>
      <c r="L697" s="11" t="s">
        <v>51</v>
      </c>
      <c r="M697" s="5" t="s">
        <v>907</v>
      </c>
      <c r="N697" s="5" t="s">
        <v>29</v>
      </c>
      <c r="O697" s="5" t="s">
        <v>13</v>
      </c>
      <c r="P697" s="17" t="s">
        <v>159</v>
      </c>
      <c r="Q697" s="17" t="s">
        <v>522</v>
      </c>
      <c r="R697" s="47" t="s">
        <v>523</v>
      </c>
      <c r="S697" s="40" t="s">
        <v>1128</v>
      </c>
      <c r="T697" s="61">
        <v>41989</v>
      </c>
    </row>
    <row r="698" spans="1:283" ht="71.25" x14ac:dyDescent="0.25">
      <c r="A698" s="3">
        <v>2014520000744</v>
      </c>
      <c r="B698" s="4" t="s">
        <v>1007</v>
      </c>
      <c r="C698" s="5" t="s">
        <v>35</v>
      </c>
      <c r="D698" s="31">
        <v>300000000</v>
      </c>
      <c r="E698" s="31">
        <v>300000000</v>
      </c>
      <c r="F698" s="40"/>
      <c r="G698" s="31">
        <v>300000000</v>
      </c>
      <c r="H698" s="54">
        <v>0</v>
      </c>
      <c r="I698" s="54">
        <f t="shared" si="18"/>
        <v>300000000</v>
      </c>
      <c r="J698" s="54">
        <f t="shared" si="19"/>
        <v>600000000</v>
      </c>
      <c r="K698" s="35">
        <v>56000</v>
      </c>
      <c r="L698" s="11" t="s">
        <v>22</v>
      </c>
      <c r="M698" s="5" t="s">
        <v>821</v>
      </c>
      <c r="N698" s="5" t="s">
        <v>23</v>
      </c>
      <c r="O698" s="5" t="s">
        <v>821</v>
      </c>
      <c r="P698" s="17" t="s">
        <v>76</v>
      </c>
      <c r="Q698" s="17" t="s">
        <v>135</v>
      </c>
      <c r="R698" s="47" t="s">
        <v>136</v>
      </c>
      <c r="S698" s="40" t="s">
        <v>1128</v>
      </c>
      <c r="T698" s="61">
        <v>41758</v>
      </c>
    </row>
    <row r="699" spans="1:283" ht="57" x14ac:dyDescent="0.25">
      <c r="A699" s="3">
        <v>2014520000745</v>
      </c>
      <c r="B699" s="4" t="s">
        <v>1008</v>
      </c>
      <c r="C699" s="5" t="s">
        <v>13</v>
      </c>
      <c r="D699" s="31">
        <v>700000000</v>
      </c>
      <c r="E699" s="31">
        <v>700000000</v>
      </c>
      <c r="F699" s="40"/>
      <c r="G699" s="54">
        <v>0</v>
      </c>
      <c r="H699" s="54">
        <v>0</v>
      </c>
      <c r="I699" s="54">
        <f t="shared" si="18"/>
        <v>0</v>
      </c>
      <c r="J699" s="54">
        <f t="shared" si="19"/>
        <v>700000000</v>
      </c>
      <c r="K699" s="35">
        <v>173996</v>
      </c>
      <c r="L699" s="11" t="s">
        <v>51</v>
      </c>
      <c r="M699" s="5" t="s">
        <v>907</v>
      </c>
      <c r="N699" s="5" t="s">
        <v>27</v>
      </c>
      <c r="O699" s="5" t="s">
        <v>13</v>
      </c>
      <c r="P699" s="17" t="s">
        <v>76</v>
      </c>
      <c r="Q699" s="17" t="s">
        <v>77</v>
      </c>
      <c r="R699" s="47" t="s">
        <v>164</v>
      </c>
      <c r="S699" s="40" t="s">
        <v>1129</v>
      </c>
      <c r="T699" s="61">
        <v>41990</v>
      </c>
    </row>
    <row r="700" spans="1:283" ht="99.75" x14ac:dyDescent="0.25">
      <c r="A700" s="3">
        <v>2014520000746</v>
      </c>
      <c r="B700" s="4" t="s">
        <v>1009</v>
      </c>
      <c r="C700" s="5" t="s">
        <v>13</v>
      </c>
      <c r="D700" s="31">
        <v>455501760</v>
      </c>
      <c r="E700" s="31">
        <v>455501760</v>
      </c>
      <c r="F700" s="40"/>
      <c r="G700" s="31">
        <v>585501760</v>
      </c>
      <c r="H700" s="54">
        <v>0</v>
      </c>
      <c r="I700" s="54">
        <f t="shared" si="18"/>
        <v>585501760</v>
      </c>
      <c r="J700" s="54">
        <f t="shared" si="19"/>
        <v>1041003520</v>
      </c>
      <c r="K700" s="35">
        <v>15419</v>
      </c>
      <c r="L700" s="11" t="s">
        <v>360</v>
      </c>
      <c r="M700" s="5" t="s">
        <v>907</v>
      </c>
      <c r="N700" s="5" t="s">
        <v>108</v>
      </c>
      <c r="O700" s="5" t="s">
        <v>13</v>
      </c>
      <c r="P700" s="17" t="s">
        <v>174</v>
      </c>
      <c r="Q700" s="17" t="s">
        <v>206</v>
      </c>
      <c r="R700" s="47" t="s">
        <v>361</v>
      </c>
      <c r="S700" s="40" t="s">
        <v>1128</v>
      </c>
      <c r="T700" s="61">
        <v>41990</v>
      </c>
    </row>
    <row r="701" spans="1:283" ht="42.75" x14ac:dyDescent="0.25">
      <c r="A701" s="3">
        <v>2014520000747</v>
      </c>
      <c r="B701" s="4" t="s">
        <v>1010</v>
      </c>
      <c r="C701" s="5" t="s">
        <v>13</v>
      </c>
      <c r="D701" s="31">
        <v>1000000000</v>
      </c>
      <c r="E701" s="31">
        <v>1000000000</v>
      </c>
      <c r="F701" s="40"/>
      <c r="G701" s="54">
        <v>0</v>
      </c>
      <c r="H701" s="54">
        <v>0</v>
      </c>
      <c r="I701" s="54">
        <f t="shared" si="18"/>
        <v>0</v>
      </c>
      <c r="J701" s="54">
        <f t="shared" si="19"/>
        <v>1000000000</v>
      </c>
      <c r="K701" s="35">
        <v>1205563</v>
      </c>
      <c r="L701" s="11" t="s">
        <v>32</v>
      </c>
      <c r="M701" s="5" t="s">
        <v>907</v>
      </c>
      <c r="N701" s="5" t="s">
        <v>29</v>
      </c>
      <c r="O701" s="5" t="s">
        <v>13</v>
      </c>
      <c r="P701" s="17" t="s">
        <v>194</v>
      </c>
      <c r="Q701" s="17" t="s">
        <v>17</v>
      </c>
      <c r="R701" s="47" t="s">
        <v>895</v>
      </c>
      <c r="S701" s="40" t="s">
        <v>1129</v>
      </c>
      <c r="T701" s="61">
        <v>41990</v>
      </c>
    </row>
    <row r="702" spans="1:283" ht="99.75" x14ac:dyDescent="0.25">
      <c r="A702" s="3">
        <v>2014520000748</v>
      </c>
      <c r="B702" s="4" t="s">
        <v>1011</v>
      </c>
      <c r="C702" s="5" t="s">
        <v>13</v>
      </c>
      <c r="D702" s="31">
        <v>335800000</v>
      </c>
      <c r="E702" s="31">
        <v>335800000</v>
      </c>
      <c r="F702" s="40"/>
      <c r="G702" s="31">
        <v>527400000</v>
      </c>
      <c r="H702" s="54">
        <v>0</v>
      </c>
      <c r="I702" s="54">
        <f t="shared" si="18"/>
        <v>527400000</v>
      </c>
      <c r="J702" s="54">
        <f t="shared" si="19"/>
        <v>863200000</v>
      </c>
      <c r="K702" s="35">
        <v>1541950</v>
      </c>
      <c r="L702" s="11" t="s">
        <v>360</v>
      </c>
      <c r="M702" s="5" t="s">
        <v>907</v>
      </c>
      <c r="N702" s="5" t="s">
        <v>108</v>
      </c>
      <c r="O702" s="5" t="s">
        <v>13</v>
      </c>
      <c r="P702" s="17" t="s">
        <v>174</v>
      </c>
      <c r="Q702" s="17" t="s">
        <v>206</v>
      </c>
      <c r="R702" s="47" t="s">
        <v>361</v>
      </c>
      <c r="S702" s="40" t="s">
        <v>1128</v>
      </c>
      <c r="T702" s="61">
        <v>41990</v>
      </c>
    </row>
    <row r="703" spans="1:283" ht="57" x14ac:dyDescent="0.25">
      <c r="A703" s="3">
        <v>2014520000749</v>
      </c>
      <c r="B703" s="4" t="s">
        <v>1012</v>
      </c>
      <c r="C703" s="5" t="s">
        <v>13</v>
      </c>
      <c r="D703" s="31">
        <v>300000000</v>
      </c>
      <c r="E703" s="31">
        <v>300000000</v>
      </c>
      <c r="F703" s="40"/>
      <c r="G703" s="54">
        <v>0</v>
      </c>
      <c r="H703" s="54">
        <v>0</v>
      </c>
      <c r="I703" s="54">
        <f t="shared" si="18"/>
        <v>0</v>
      </c>
      <c r="J703" s="54">
        <f t="shared" si="19"/>
        <v>300000000</v>
      </c>
      <c r="K703" s="35">
        <v>1205563</v>
      </c>
      <c r="L703" s="11" t="s">
        <v>32</v>
      </c>
      <c r="M703" s="5" t="s">
        <v>907</v>
      </c>
      <c r="N703" s="5" t="s">
        <v>29</v>
      </c>
      <c r="O703" s="5" t="s">
        <v>13</v>
      </c>
      <c r="P703" s="17" t="s">
        <v>194</v>
      </c>
      <c r="Q703" s="17" t="s">
        <v>17</v>
      </c>
      <c r="R703" s="47" t="s">
        <v>895</v>
      </c>
      <c r="S703" s="40" t="s">
        <v>1129</v>
      </c>
      <c r="T703" s="61">
        <v>41990</v>
      </c>
    </row>
    <row r="704" spans="1:283" s="1" customFormat="1" ht="42.75" x14ac:dyDescent="0.25">
      <c r="A704" s="3">
        <v>2014520000750</v>
      </c>
      <c r="B704" s="4" t="s">
        <v>1167</v>
      </c>
      <c r="C704" s="5"/>
      <c r="D704" s="31"/>
      <c r="E704" s="31"/>
      <c r="F704" s="40"/>
      <c r="G704" s="54"/>
      <c r="H704" s="54"/>
      <c r="I704" s="54"/>
      <c r="J704" s="54"/>
      <c r="K704" s="35"/>
      <c r="L704" s="11"/>
      <c r="M704" s="5"/>
      <c r="N704" s="5"/>
      <c r="O704" s="5"/>
      <c r="P704" s="17"/>
      <c r="Q704" s="17"/>
      <c r="R704" s="47"/>
      <c r="S704" s="40" t="s">
        <v>1134</v>
      </c>
      <c r="T704" s="61">
        <v>42052</v>
      </c>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c r="AS704" s="56"/>
      <c r="AT704" s="56"/>
      <c r="AU704" s="56"/>
      <c r="AV704" s="56"/>
      <c r="AW704" s="56"/>
      <c r="AX704" s="56"/>
      <c r="AY704" s="56"/>
      <c r="AZ704" s="56"/>
      <c r="BA704" s="56"/>
      <c r="BB704" s="56"/>
      <c r="BC704" s="56"/>
      <c r="BD704" s="56"/>
      <c r="BE704" s="56"/>
      <c r="BF704" s="56"/>
      <c r="BG704" s="56"/>
      <c r="BH704" s="56"/>
      <c r="BI704" s="56"/>
      <c r="BJ704" s="56"/>
      <c r="BK704" s="56"/>
      <c r="BL704" s="56"/>
      <c r="BM704" s="56"/>
      <c r="BN704" s="56"/>
      <c r="BO704" s="56"/>
      <c r="BP704" s="56"/>
      <c r="BQ704" s="56"/>
      <c r="BR704" s="56"/>
      <c r="BS704" s="56"/>
      <c r="BT704" s="56"/>
      <c r="BU704" s="56"/>
      <c r="BV704" s="56"/>
      <c r="BW704" s="56"/>
      <c r="BX704" s="56"/>
      <c r="BY704" s="56"/>
      <c r="BZ704" s="56"/>
      <c r="CA704" s="56"/>
      <c r="CB704" s="56"/>
      <c r="CC704" s="56"/>
      <c r="CD704" s="56"/>
      <c r="CE704" s="56"/>
      <c r="CF704" s="56"/>
      <c r="CG704" s="56"/>
      <c r="CH704" s="56"/>
      <c r="CI704" s="56"/>
      <c r="CJ704" s="56"/>
      <c r="CK704" s="56"/>
      <c r="CL704" s="56"/>
      <c r="CM704" s="56"/>
      <c r="CN704" s="56"/>
      <c r="CO704" s="56"/>
      <c r="CP704" s="56"/>
      <c r="CQ704" s="56"/>
      <c r="CR704" s="56"/>
      <c r="CS704" s="56"/>
      <c r="CT704" s="56"/>
      <c r="CU704" s="56"/>
      <c r="CV704" s="56"/>
      <c r="CW704" s="56"/>
      <c r="CX704" s="56"/>
      <c r="CY704" s="56"/>
      <c r="CZ704" s="56"/>
      <c r="DA704" s="56"/>
      <c r="DB704" s="56"/>
      <c r="DC704" s="56"/>
      <c r="DD704" s="56"/>
      <c r="DE704" s="56"/>
      <c r="DF704" s="56"/>
      <c r="DG704" s="56"/>
      <c r="DH704" s="56"/>
      <c r="DI704" s="56"/>
      <c r="DJ704" s="56"/>
      <c r="DK704" s="56"/>
      <c r="DL704" s="56"/>
      <c r="DM704" s="56"/>
      <c r="DN704" s="56"/>
      <c r="DO704" s="56"/>
      <c r="DP704" s="56"/>
      <c r="DQ704" s="56"/>
      <c r="DR704" s="56"/>
      <c r="DS704" s="56"/>
      <c r="DT704" s="56"/>
      <c r="DU704" s="56"/>
      <c r="DV704" s="56"/>
      <c r="DW704" s="56"/>
      <c r="DX704" s="56"/>
      <c r="DY704" s="56"/>
      <c r="DZ704" s="56"/>
      <c r="EA704" s="56"/>
      <c r="EB704" s="56"/>
      <c r="EC704" s="56"/>
      <c r="ED704" s="56"/>
      <c r="EE704" s="56"/>
      <c r="EF704" s="56"/>
      <c r="EG704" s="56"/>
      <c r="EH704" s="56"/>
      <c r="EI704" s="56"/>
      <c r="EJ704" s="56"/>
      <c r="EK704" s="56"/>
      <c r="EL704" s="56"/>
      <c r="EM704" s="56"/>
      <c r="EN704" s="56"/>
      <c r="EO704" s="56"/>
      <c r="EP704" s="56"/>
      <c r="EQ704" s="56"/>
      <c r="ER704" s="56"/>
      <c r="ES704" s="56"/>
      <c r="ET704" s="56"/>
      <c r="EU704" s="56"/>
      <c r="EV704" s="56"/>
      <c r="EW704" s="56"/>
      <c r="EX704" s="56"/>
      <c r="EY704" s="56"/>
      <c r="EZ704" s="56"/>
      <c r="FA704" s="56"/>
      <c r="FB704" s="56"/>
      <c r="FC704" s="56"/>
      <c r="FD704" s="56"/>
      <c r="FE704" s="56"/>
      <c r="FF704" s="56"/>
      <c r="FG704" s="56"/>
      <c r="FH704" s="56"/>
      <c r="FI704" s="56"/>
      <c r="FJ704" s="56"/>
      <c r="FK704" s="56"/>
      <c r="FL704" s="56"/>
      <c r="FM704" s="56"/>
      <c r="FN704" s="56"/>
      <c r="FO704" s="56"/>
      <c r="FP704" s="56"/>
      <c r="FQ704" s="56"/>
      <c r="FR704" s="56"/>
      <c r="FS704" s="56"/>
      <c r="FT704" s="56"/>
      <c r="FU704" s="56"/>
      <c r="FV704" s="56"/>
      <c r="FW704" s="56"/>
      <c r="FX704" s="56"/>
      <c r="FY704" s="56"/>
      <c r="FZ704" s="56"/>
      <c r="GA704" s="56"/>
      <c r="GB704" s="56"/>
      <c r="GC704" s="56"/>
      <c r="GD704" s="56"/>
      <c r="GE704" s="56"/>
      <c r="GF704" s="56"/>
      <c r="GG704" s="56"/>
      <c r="GH704" s="56"/>
      <c r="GI704" s="56"/>
      <c r="GJ704" s="56"/>
      <c r="GK704" s="56"/>
      <c r="GL704" s="56"/>
      <c r="GM704" s="56"/>
      <c r="GN704" s="56"/>
      <c r="GO704" s="56"/>
      <c r="GP704" s="56"/>
      <c r="GQ704" s="56"/>
      <c r="GR704" s="56"/>
      <c r="GS704" s="56"/>
      <c r="GT704" s="56"/>
      <c r="GU704" s="56"/>
      <c r="GV704" s="56"/>
      <c r="GW704" s="56"/>
      <c r="GX704" s="56"/>
      <c r="GY704" s="56"/>
      <c r="GZ704" s="56"/>
      <c r="HA704" s="56"/>
      <c r="HB704" s="56"/>
      <c r="HC704" s="56"/>
      <c r="HD704" s="56"/>
      <c r="HE704" s="56"/>
      <c r="HF704" s="56"/>
      <c r="HG704" s="56"/>
      <c r="HH704" s="56"/>
      <c r="HI704" s="56"/>
      <c r="HJ704" s="56"/>
      <c r="HK704" s="56"/>
      <c r="HL704" s="56"/>
      <c r="HM704" s="56"/>
      <c r="HN704" s="56"/>
      <c r="HO704" s="56"/>
      <c r="HP704" s="56"/>
      <c r="HQ704" s="56"/>
      <c r="HR704" s="56"/>
      <c r="HS704" s="56"/>
      <c r="HT704" s="56"/>
      <c r="HU704" s="56"/>
      <c r="HV704" s="56"/>
      <c r="HW704" s="56"/>
      <c r="HX704" s="56"/>
      <c r="HY704" s="56"/>
      <c r="HZ704" s="56"/>
      <c r="IA704" s="56"/>
      <c r="IB704" s="56"/>
      <c r="IC704" s="56"/>
      <c r="ID704" s="56"/>
      <c r="IE704" s="56"/>
      <c r="IF704" s="56"/>
      <c r="IG704" s="56"/>
      <c r="IH704" s="56"/>
      <c r="II704" s="56"/>
      <c r="IJ704" s="56"/>
      <c r="IK704" s="56"/>
      <c r="IL704" s="56"/>
      <c r="IM704" s="56"/>
      <c r="IN704" s="56"/>
      <c r="IO704" s="56"/>
      <c r="IP704" s="56"/>
      <c r="IQ704" s="56"/>
      <c r="IR704" s="56"/>
      <c r="IS704" s="56"/>
      <c r="IT704" s="56"/>
      <c r="IU704" s="56"/>
      <c r="IV704" s="56"/>
      <c r="IW704" s="56"/>
      <c r="IX704" s="56"/>
      <c r="IY704" s="56"/>
      <c r="IZ704" s="56"/>
      <c r="JA704" s="56"/>
      <c r="JB704" s="56"/>
      <c r="JC704" s="56"/>
      <c r="JD704" s="56"/>
      <c r="JE704" s="56"/>
      <c r="JF704" s="56"/>
      <c r="JG704" s="56"/>
      <c r="JH704" s="56"/>
      <c r="JI704" s="56"/>
      <c r="JJ704" s="56"/>
      <c r="JK704" s="56"/>
      <c r="JL704" s="56"/>
      <c r="JM704" s="56"/>
      <c r="JN704" s="56"/>
      <c r="JO704" s="56"/>
      <c r="JP704" s="56"/>
      <c r="JQ704" s="56"/>
      <c r="JR704" s="56"/>
      <c r="JS704" s="56"/>
      <c r="JT704" s="56"/>
      <c r="JU704" s="56"/>
      <c r="JV704" s="56"/>
      <c r="JW704" s="56"/>
    </row>
    <row r="705" spans="1:283" s="1" customFormat="1" ht="42.75" x14ac:dyDescent="0.25">
      <c r="A705" s="3">
        <v>2014520000751</v>
      </c>
      <c r="B705" s="4" t="s">
        <v>1168</v>
      </c>
      <c r="C705" s="5"/>
      <c r="D705" s="31"/>
      <c r="E705" s="31"/>
      <c r="F705" s="40"/>
      <c r="G705" s="54"/>
      <c r="H705" s="54"/>
      <c r="I705" s="54"/>
      <c r="J705" s="54"/>
      <c r="K705" s="35"/>
      <c r="L705" s="11"/>
      <c r="M705" s="5"/>
      <c r="N705" s="5"/>
      <c r="O705" s="5"/>
      <c r="P705" s="17"/>
      <c r="Q705" s="17"/>
      <c r="R705" s="47"/>
      <c r="S705" s="40" t="s">
        <v>1134</v>
      </c>
      <c r="T705" s="61">
        <v>42052</v>
      </c>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c r="AS705" s="56"/>
      <c r="AT705" s="56"/>
      <c r="AU705" s="56"/>
      <c r="AV705" s="56"/>
      <c r="AW705" s="56"/>
      <c r="AX705" s="56"/>
      <c r="AY705" s="56"/>
      <c r="AZ705" s="56"/>
      <c r="BA705" s="56"/>
      <c r="BB705" s="56"/>
      <c r="BC705" s="56"/>
      <c r="BD705" s="56"/>
      <c r="BE705" s="56"/>
      <c r="BF705" s="56"/>
      <c r="BG705" s="56"/>
      <c r="BH705" s="56"/>
      <c r="BI705" s="56"/>
      <c r="BJ705" s="56"/>
      <c r="BK705" s="56"/>
      <c r="BL705" s="56"/>
      <c r="BM705" s="56"/>
      <c r="BN705" s="56"/>
      <c r="BO705" s="56"/>
      <c r="BP705" s="56"/>
      <c r="BQ705" s="56"/>
      <c r="BR705" s="56"/>
      <c r="BS705" s="56"/>
      <c r="BT705" s="56"/>
      <c r="BU705" s="56"/>
      <c r="BV705" s="56"/>
      <c r="BW705" s="56"/>
      <c r="BX705" s="56"/>
      <c r="BY705" s="56"/>
      <c r="BZ705" s="56"/>
      <c r="CA705" s="56"/>
      <c r="CB705" s="56"/>
      <c r="CC705" s="56"/>
      <c r="CD705" s="56"/>
      <c r="CE705" s="56"/>
      <c r="CF705" s="56"/>
      <c r="CG705" s="56"/>
      <c r="CH705" s="56"/>
      <c r="CI705" s="56"/>
      <c r="CJ705" s="56"/>
      <c r="CK705" s="56"/>
      <c r="CL705" s="56"/>
      <c r="CM705" s="56"/>
      <c r="CN705" s="56"/>
      <c r="CO705" s="56"/>
      <c r="CP705" s="56"/>
      <c r="CQ705" s="56"/>
      <c r="CR705" s="56"/>
      <c r="CS705" s="56"/>
      <c r="CT705" s="56"/>
      <c r="CU705" s="56"/>
      <c r="CV705" s="56"/>
      <c r="CW705" s="56"/>
      <c r="CX705" s="56"/>
      <c r="CY705" s="56"/>
      <c r="CZ705" s="56"/>
      <c r="DA705" s="56"/>
      <c r="DB705" s="56"/>
      <c r="DC705" s="56"/>
      <c r="DD705" s="56"/>
      <c r="DE705" s="56"/>
      <c r="DF705" s="56"/>
      <c r="DG705" s="56"/>
      <c r="DH705" s="56"/>
      <c r="DI705" s="56"/>
      <c r="DJ705" s="56"/>
      <c r="DK705" s="56"/>
      <c r="DL705" s="56"/>
      <c r="DM705" s="56"/>
      <c r="DN705" s="56"/>
      <c r="DO705" s="56"/>
      <c r="DP705" s="56"/>
      <c r="DQ705" s="56"/>
      <c r="DR705" s="56"/>
      <c r="DS705" s="56"/>
      <c r="DT705" s="56"/>
      <c r="DU705" s="56"/>
      <c r="DV705" s="56"/>
      <c r="DW705" s="56"/>
      <c r="DX705" s="56"/>
      <c r="DY705" s="56"/>
      <c r="DZ705" s="56"/>
      <c r="EA705" s="56"/>
      <c r="EB705" s="56"/>
      <c r="EC705" s="56"/>
      <c r="ED705" s="56"/>
      <c r="EE705" s="56"/>
      <c r="EF705" s="56"/>
      <c r="EG705" s="56"/>
      <c r="EH705" s="56"/>
      <c r="EI705" s="56"/>
      <c r="EJ705" s="56"/>
      <c r="EK705" s="56"/>
      <c r="EL705" s="56"/>
      <c r="EM705" s="56"/>
      <c r="EN705" s="56"/>
      <c r="EO705" s="56"/>
      <c r="EP705" s="56"/>
      <c r="EQ705" s="56"/>
      <c r="ER705" s="56"/>
      <c r="ES705" s="56"/>
      <c r="ET705" s="56"/>
      <c r="EU705" s="56"/>
      <c r="EV705" s="56"/>
      <c r="EW705" s="56"/>
      <c r="EX705" s="56"/>
      <c r="EY705" s="56"/>
      <c r="EZ705" s="56"/>
      <c r="FA705" s="56"/>
      <c r="FB705" s="56"/>
      <c r="FC705" s="56"/>
      <c r="FD705" s="56"/>
      <c r="FE705" s="56"/>
      <c r="FF705" s="56"/>
      <c r="FG705" s="56"/>
      <c r="FH705" s="56"/>
      <c r="FI705" s="56"/>
      <c r="FJ705" s="56"/>
      <c r="FK705" s="56"/>
      <c r="FL705" s="56"/>
      <c r="FM705" s="56"/>
      <c r="FN705" s="56"/>
      <c r="FO705" s="56"/>
      <c r="FP705" s="56"/>
      <c r="FQ705" s="56"/>
      <c r="FR705" s="56"/>
      <c r="FS705" s="56"/>
      <c r="FT705" s="56"/>
      <c r="FU705" s="56"/>
      <c r="FV705" s="56"/>
      <c r="FW705" s="56"/>
      <c r="FX705" s="56"/>
      <c r="FY705" s="56"/>
      <c r="FZ705" s="56"/>
      <c r="GA705" s="56"/>
      <c r="GB705" s="56"/>
      <c r="GC705" s="56"/>
      <c r="GD705" s="56"/>
      <c r="GE705" s="56"/>
      <c r="GF705" s="56"/>
      <c r="GG705" s="56"/>
      <c r="GH705" s="56"/>
      <c r="GI705" s="56"/>
      <c r="GJ705" s="56"/>
      <c r="GK705" s="56"/>
      <c r="GL705" s="56"/>
      <c r="GM705" s="56"/>
      <c r="GN705" s="56"/>
      <c r="GO705" s="56"/>
      <c r="GP705" s="56"/>
      <c r="GQ705" s="56"/>
      <c r="GR705" s="56"/>
      <c r="GS705" s="56"/>
      <c r="GT705" s="56"/>
      <c r="GU705" s="56"/>
      <c r="GV705" s="56"/>
      <c r="GW705" s="56"/>
      <c r="GX705" s="56"/>
      <c r="GY705" s="56"/>
      <c r="GZ705" s="56"/>
      <c r="HA705" s="56"/>
      <c r="HB705" s="56"/>
      <c r="HC705" s="56"/>
      <c r="HD705" s="56"/>
      <c r="HE705" s="56"/>
      <c r="HF705" s="56"/>
      <c r="HG705" s="56"/>
      <c r="HH705" s="56"/>
      <c r="HI705" s="56"/>
      <c r="HJ705" s="56"/>
      <c r="HK705" s="56"/>
      <c r="HL705" s="56"/>
      <c r="HM705" s="56"/>
      <c r="HN705" s="56"/>
      <c r="HO705" s="56"/>
      <c r="HP705" s="56"/>
      <c r="HQ705" s="56"/>
      <c r="HR705" s="56"/>
      <c r="HS705" s="56"/>
      <c r="HT705" s="56"/>
      <c r="HU705" s="56"/>
      <c r="HV705" s="56"/>
      <c r="HW705" s="56"/>
      <c r="HX705" s="56"/>
      <c r="HY705" s="56"/>
      <c r="HZ705" s="56"/>
      <c r="IA705" s="56"/>
      <c r="IB705" s="56"/>
      <c r="IC705" s="56"/>
      <c r="ID705" s="56"/>
      <c r="IE705" s="56"/>
      <c r="IF705" s="56"/>
      <c r="IG705" s="56"/>
      <c r="IH705" s="56"/>
      <c r="II705" s="56"/>
      <c r="IJ705" s="56"/>
      <c r="IK705" s="56"/>
      <c r="IL705" s="56"/>
      <c r="IM705" s="56"/>
      <c r="IN705" s="56"/>
      <c r="IO705" s="56"/>
      <c r="IP705" s="56"/>
      <c r="IQ705" s="56"/>
      <c r="IR705" s="56"/>
      <c r="IS705" s="56"/>
      <c r="IT705" s="56"/>
      <c r="IU705" s="56"/>
      <c r="IV705" s="56"/>
      <c r="IW705" s="56"/>
      <c r="IX705" s="56"/>
      <c r="IY705" s="56"/>
      <c r="IZ705" s="56"/>
      <c r="JA705" s="56"/>
      <c r="JB705" s="56"/>
      <c r="JC705" s="56"/>
      <c r="JD705" s="56"/>
      <c r="JE705" s="56"/>
      <c r="JF705" s="56"/>
      <c r="JG705" s="56"/>
      <c r="JH705" s="56"/>
      <c r="JI705" s="56"/>
      <c r="JJ705" s="56"/>
      <c r="JK705" s="56"/>
      <c r="JL705" s="56"/>
      <c r="JM705" s="56"/>
      <c r="JN705" s="56"/>
      <c r="JO705" s="56"/>
      <c r="JP705" s="56"/>
      <c r="JQ705" s="56"/>
      <c r="JR705" s="56"/>
      <c r="JS705" s="56"/>
      <c r="JT705" s="56"/>
      <c r="JU705" s="56"/>
      <c r="JV705" s="56"/>
      <c r="JW705" s="56"/>
    </row>
    <row r="706" spans="1:283" ht="99.75" x14ac:dyDescent="0.25">
      <c r="A706" s="3">
        <v>2014520000752</v>
      </c>
      <c r="B706" s="4" t="s">
        <v>1013</v>
      </c>
      <c r="C706" s="5" t="s">
        <v>13</v>
      </c>
      <c r="D706" s="31">
        <v>290000000</v>
      </c>
      <c r="E706" s="31">
        <v>190000000</v>
      </c>
      <c r="F706" s="60">
        <f>+D706-E706</f>
        <v>100000000</v>
      </c>
      <c r="G706" s="31">
        <v>377313113</v>
      </c>
      <c r="H706" s="54">
        <v>0</v>
      </c>
      <c r="I706" s="54">
        <f t="shared" si="18"/>
        <v>377313113</v>
      </c>
      <c r="J706" s="54">
        <f t="shared" si="19"/>
        <v>667313113</v>
      </c>
      <c r="K706" s="35">
        <v>154196</v>
      </c>
      <c r="L706" s="11" t="s">
        <v>360</v>
      </c>
      <c r="M706" s="5" t="s">
        <v>907</v>
      </c>
      <c r="N706" s="5" t="s">
        <v>108</v>
      </c>
      <c r="O706" s="5" t="s">
        <v>13</v>
      </c>
      <c r="P706" s="17" t="s">
        <v>174</v>
      </c>
      <c r="Q706" s="17" t="s">
        <v>206</v>
      </c>
      <c r="R706" s="47" t="s">
        <v>361</v>
      </c>
      <c r="S706" s="40" t="s">
        <v>1128</v>
      </c>
      <c r="T706" s="61">
        <v>41991</v>
      </c>
    </row>
    <row r="707" spans="1:283" ht="42.75" x14ac:dyDescent="0.25">
      <c r="A707" s="3">
        <v>2014520000753</v>
      </c>
      <c r="B707" s="4" t="s">
        <v>1014</v>
      </c>
      <c r="C707" s="5" t="s">
        <v>13</v>
      </c>
      <c r="D707" s="31">
        <v>1500000000</v>
      </c>
      <c r="E707" s="31">
        <v>1500000000</v>
      </c>
      <c r="F707" s="40"/>
      <c r="G707" s="54">
        <v>0</v>
      </c>
      <c r="H707" s="54">
        <v>0</v>
      </c>
      <c r="I707" s="54">
        <f t="shared" si="18"/>
        <v>0</v>
      </c>
      <c r="J707" s="54">
        <f t="shared" si="19"/>
        <v>1500000000</v>
      </c>
      <c r="K707" s="35">
        <v>1701840</v>
      </c>
      <c r="L707" s="11" t="s">
        <v>12</v>
      </c>
      <c r="M707" s="5" t="s">
        <v>907</v>
      </c>
      <c r="N707" s="5" t="s">
        <v>34</v>
      </c>
      <c r="O707" s="5" t="s">
        <v>13</v>
      </c>
      <c r="P707" s="17" t="s">
        <v>145</v>
      </c>
      <c r="Q707" s="17" t="s">
        <v>278</v>
      </c>
      <c r="R707" s="47" t="s">
        <v>279</v>
      </c>
      <c r="S707" s="40" t="s">
        <v>1129</v>
      </c>
      <c r="T707" s="61">
        <v>41991</v>
      </c>
    </row>
    <row r="708" spans="1:283" ht="71.25" x14ac:dyDescent="0.25">
      <c r="A708" s="3">
        <v>2014520000754</v>
      </c>
      <c r="B708" s="4" t="s">
        <v>1015</v>
      </c>
      <c r="C708" s="5" t="s">
        <v>13</v>
      </c>
      <c r="D708" s="31">
        <v>125000000</v>
      </c>
      <c r="E708" s="31">
        <v>125000000</v>
      </c>
      <c r="F708" s="40"/>
      <c r="G708" s="54">
        <v>0</v>
      </c>
      <c r="H708" s="54">
        <v>0</v>
      </c>
      <c r="I708" s="54">
        <f t="shared" si="18"/>
        <v>0</v>
      </c>
      <c r="J708" s="54">
        <f t="shared" si="19"/>
        <v>125000000</v>
      </c>
      <c r="K708" s="35">
        <v>1660087</v>
      </c>
      <c r="L708" s="11" t="s">
        <v>32</v>
      </c>
      <c r="M708" s="5" t="s">
        <v>907</v>
      </c>
      <c r="N708" s="5" t="s">
        <v>29</v>
      </c>
      <c r="O708" s="5" t="s">
        <v>13</v>
      </c>
      <c r="P708" s="17" t="s">
        <v>311</v>
      </c>
      <c r="Q708" s="17" t="s">
        <v>312</v>
      </c>
      <c r="R708" s="47" t="s">
        <v>313</v>
      </c>
      <c r="S708" s="40" t="s">
        <v>1129</v>
      </c>
      <c r="T708" s="61">
        <v>41992</v>
      </c>
    </row>
    <row r="709" spans="1:283" ht="71.25" x14ac:dyDescent="0.25">
      <c r="A709" s="3">
        <v>2014520000755</v>
      </c>
      <c r="B709" s="4" t="s">
        <v>1013</v>
      </c>
      <c r="C709" s="5" t="s">
        <v>13</v>
      </c>
      <c r="D709" s="31">
        <v>261847630</v>
      </c>
      <c r="E709" s="31">
        <v>261847630</v>
      </c>
      <c r="F709" s="40"/>
      <c r="G709" s="54">
        <v>0</v>
      </c>
      <c r="H709" s="54">
        <v>0</v>
      </c>
      <c r="I709" s="54">
        <f t="shared" si="18"/>
        <v>0</v>
      </c>
      <c r="J709" s="54">
        <f t="shared" si="19"/>
        <v>261847630</v>
      </c>
      <c r="K709" s="35">
        <v>1744228</v>
      </c>
      <c r="L709" s="11" t="s">
        <v>22</v>
      </c>
      <c r="M709" s="5" t="s">
        <v>22</v>
      </c>
      <c r="N709" s="5" t="s">
        <v>23</v>
      </c>
      <c r="O709" s="5" t="s">
        <v>22</v>
      </c>
      <c r="P709" s="17" t="s">
        <v>76</v>
      </c>
      <c r="Q709" s="17" t="s">
        <v>135</v>
      </c>
      <c r="R709" s="47" t="s">
        <v>136</v>
      </c>
      <c r="S709" s="40" t="s">
        <v>1129</v>
      </c>
      <c r="T709" s="61">
        <v>41992</v>
      </c>
    </row>
    <row r="710" spans="1:283" ht="71.25" x14ac:dyDescent="0.25">
      <c r="A710" s="3">
        <v>2014520000756</v>
      </c>
      <c r="B710" s="4" t="s">
        <v>1016</v>
      </c>
      <c r="C710" s="5" t="s">
        <v>13</v>
      </c>
      <c r="D710" s="31">
        <v>81643980</v>
      </c>
      <c r="E710" s="31">
        <v>81643980</v>
      </c>
      <c r="F710" s="40"/>
      <c r="G710" s="54">
        <v>0</v>
      </c>
      <c r="H710" s="54">
        <v>0</v>
      </c>
      <c r="I710" s="54">
        <f t="shared" si="18"/>
        <v>0</v>
      </c>
      <c r="J710" s="54">
        <f t="shared" si="19"/>
        <v>81643980</v>
      </c>
      <c r="K710" s="35">
        <v>1744228</v>
      </c>
      <c r="L710" s="11" t="s">
        <v>22</v>
      </c>
      <c r="M710" s="5" t="s">
        <v>22</v>
      </c>
      <c r="N710" s="5" t="s">
        <v>23</v>
      </c>
      <c r="O710" s="5" t="s">
        <v>22</v>
      </c>
      <c r="P710" s="17" t="s">
        <v>76</v>
      </c>
      <c r="Q710" s="17" t="s">
        <v>135</v>
      </c>
      <c r="R710" s="47" t="s">
        <v>136</v>
      </c>
      <c r="S710" s="40" t="s">
        <v>1129</v>
      </c>
      <c r="T710" s="61">
        <v>41992</v>
      </c>
    </row>
    <row r="711" spans="1:283" ht="71.25" x14ac:dyDescent="0.25">
      <c r="A711" s="3">
        <v>2014520000757</v>
      </c>
      <c r="B711" s="4" t="s">
        <v>1017</v>
      </c>
      <c r="C711" s="5" t="s">
        <v>13</v>
      </c>
      <c r="D711" s="31">
        <v>3061000000</v>
      </c>
      <c r="E711" s="31">
        <v>3061000000</v>
      </c>
      <c r="F711" s="40"/>
      <c r="G711" s="54">
        <v>0</v>
      </c>
      <c r="H711" s="54">
        <v>0</v>
      </c>
      <c r="I711" s="54">
        <f t="shared" si="18"/>
        <v>0</v>
      </c>
      <c r="J711" s="54">
        <f t="shared" si="19"/>
        <v>3061000000</v>
      </c>
      <c r="K711" s="35">
        <v>416452</v>
      </c>
      <c r="L711" s="11" t="s">
        <v>22</v>
      </c>
      <c r="M711" s="5" t="s">
        <v>22</v>
      </c>
      <c r="N711" s="5" t="s">
        <v>23</v>
      </c>
      <c r="O711" s="5" t="s">
        <v>22</v>
      </c>
      <c r="P711" s="17" t="s">
        <v>76</v>
      </c>
      <c r="Q711" s="17" t="s">
        <v>135</v>
      </c>
      <c r="R711" s="47" t="s">
        <v>136</v>
      </c>
      <c r="S711" s="40" t="s">
        <v>1129</v>
      </c>
      <c r="T711" s="61">
        <v>41992</v>
      </c>
    </row>
    <row r="712" spans="1:283" ht="71.25" x14ac:dyDescent="0.25">
      <c r="A712" s="3">
        <v>2014520000758</v>
      </c>
      <c r="B712" s="4" t="s">
        <v>1018</v>
      </c>
      <c r="C712" s="5" t="s">
        <v>13</v>
      </c>
      <c r="D712" s="31">
        <v>567336000</v>
      </c>
      <c r="E712" s="31">
        <v>567336000</v>
      </c>
      <c r="F712" s="40"/>
      <c r="G712" s="54">
        <v>0</v>
      </c>
      <c r="H712" s="54">
        <v>0</v>
      </c>
      <c r="I712" s="54">
        <f t="shared" si="18"/>
        <v>0</v>
      </c>
      <c r="J712" s="54">
        <f t="shared" si="19"/>
        <v>567336000</v>
      </c>
      <c r="K712" s="35">
        <v>1789362</v>
      </c>
      <c r="L712" s="11" t="s">
        <v>22</v>
      </c>
      <c r="M712" s="5" t="s">
        <v>22</v>
      </c>
      <c r="N712" s="5" t="s">
        <v>23</v>
      </c>
      <c r="O712" s="5" t="s">
        <v>22</v>
      </c>
      <c r="P712" s="17" t="s">
        <v>76</v>
      </c>
      <c r="Q712" s="17" t="s">
        <v>135</v>
      </c>
      <c r="R712" s="47" t="s">
        <v>136</v>
      </c>
      <c r="S712" s="40" t="s">
        <v>1129</v>
      </c>
      <c r="T712" s="61">
        <v>41992</v>
      </c>
    </row>
    <row r="713" spans="1:283" ht="99.75" x14ac:dyDescent="0.25">
      <c r="A713" s="3">
        <v>2014520000759</v>
      </c>
      <c r="B713" s="4" t="s">
        <v>1019</v>
      </c>
      <c r="C713" s="5" t="s">
        <v>13</v>
      </c>
      <c r="D713" s="31">
        <v>725256999</v>
      </c>
      <c r="E713" s="31">
        <v>725256999</v>
      </c>
      <c r="F713" s="40"/>
      <c r="G713" s="54">
        <v>0</v>
      </c>
      <c r="H713" s="54">
        <v>0</v>
      </c>
      <c r="I713" s="54">
        <f t="shared" si="18"/>
        <v>0</v>
      </c>
      <c r="J713" s="54">
        <f t="shared" si="19"/>
        <v>725256999</v>
      </c>
      <c r="K713" s="35">
        <v>1744228</v>
      </c>
      <c r="L713" s="11" t="s">
        <v>22</v>
      </c>
      <c r="M713" s="5" t="s">
        <v>22</v>
      </c>
      <c r="N713" s="5" t="s">
        <v>23</v>
      </c>
      <c r="O713" s="5" t="s">
        <v>22</v>
      </c>
      <c r="P713" s="17" t="s">
        <v>76</v>
      </c>
      <c r="Q713" s="17" t="s">
        <v>135</v>
      </c>
      <c r="R713" s="47" t="s">
        <v>136</v>
      </c>
      <c r="S713" s="40" t="s">
        <v>1129</v>
      </c>
      <c r="T713" s="61">
        <v>41992</v>
      </c>
    </row>
    <row r="714" spans="1:283" ht="71.25" x14ac:dyDescent="0.25">
      <c r="A714" s="3">
        <v>2014520000760</v>
      </c>
      <c r="B714" s="4" t="s">
        <v>1020</v>
      </c>
      <c r="C714" s="5" t="s">
        <v>13</v>
      </c>
      <c r="D714" s="31">
        <v>253821870</v>
      </c>
      <c r="E714" s="31">
        <v>253821870</v>
      </c>
      <c r="F714" s="40"/>
      <c r="G714" s="54">
        <v>0</v>
      </c>
      <c r="H714" s="54">
        <v>0</v>
      </c>
      <c r="I714" s="54">
        <f t="shared" si="18"/>
        <v>0</v>
      </c>
      <c r="J714" s="54">
        <f t="shared" si="19"/>
        <v>253821870</v>
      </c>
      <c r="K714" s="35">
        <v>1744228</v>
      </c>
      <c r="L714" s="11" t="s">
        <v>22</v>
      </c>
      <c r="M714" s="5" t="s">
        <v>22</v>
      </c>
      <c r="N714" s="5" t="s">
        <v>23</v>
      </c>
      <c r="O714" s="5" t="s">
        <v>22</v>
      </c>
      <c r="P714" s="17" t="s">
        <v>76</v>
      </c>
      <c r="Q714" s="17" t="s">
        <v>135</v>
      </c>
      <c r="R714" s="47" t="s">
        <v>136</v>
      </c>
      <c r="S714" s="40" t="s">
        <v>1129</v>
      </c>
      <c r="T714" s="61">
        <v>41992</v>
      </c>
    </row>
    <row r="715" spans="1:283" ht="71.25" x14ac:dyDescent="0.25">
      <c r="A715" s="3">
        <v>2014520000761</v>
      </c>
      <c r="B715" s="4" t="s">
        <v>1021</v>
      </c>
      <c r="C715" s="5" t="s">
        <v>13</v>
      </c>
      <c r="D715" s="31">
        <v>5775546306</v>
      </c>
      <c r="E715" s="31">
        <v>5775546306</v>
      </c>
      <c r="F715" s="40"/>
      <c r="G715" s="54">
        <v>0</v>
      </c>
      <c r="H715" s="54">
        <v>0</v>
      </c>
      <c r="I715" s="54">
        <f t="shared" si="18"/>
        <v>0</v>
      </c>
      <c r="J715" s="54">
        <f t="shared" si="19"/>
        <v>5775546306</v>
      </c>
      <c r="K715" s="35">
        <v>1744228</v>
      </c>
      <c r="L715" s="11" t="s">
        <v>22</v>
      </c>
      <c r="M715" s="5" t="s">
        <v>22</v>
      </c>
      <c r="N715" s="5" t="s">
        <v>23</v>
      </c>
      <c r="O715" s="5" t="s">
        <v>22</v>
      </c>
      <c r="P715" s="17" t="s">
        <v>76</v>
      </c>
      <c r="Q715" s="17" t="s">
        <v>135</v>
      </c>
      <c r="R715" s="47" t="s">
        <v>136</v>
      </c>
      <c r="S715" s="40" t="s">
        <v>1129</v>
      </c>
      <c r="T715" s="61">
        <v>41992</v>
      </c>
    </row>
    <row r="716" spans="1:283" ht="85.5" x14ac:dyDescent="0.25">
      <c r="A716" s="3">
        <v>2014520000762</v>
      </c>
      <c r="B716" s="4" t="s">
        <v>1022</v>
      </c>
      <c r="C716" s="5" t="s">
        <v>13</v>
      </c>
      <c r="D716" s="31">
        <v>352667880</v>
      </c>
      <c r="E716" s="31">
        <v>352667880</v>
      </c>
      <c r="F716" s="40"/>
      <c r="G716" s="54">
        <v>0</v>
      </c>
      <c r="H716" s="54">
        <v>0</v>
      </c>
      <c r="I716" s="54">
        <f t="shared" si="18"/>
        <v>0</v>
      </c>
      <c r="J716" s="54">
        <f t="shared" si="19"/>
        <v>352667880</v>
      </c>
      <c r="K716" s="35">
        <v>1744228</v>
      </c>
      <c r="L716" s="11" t="s">
        <v>22</v>
      </c>
      <c r="M716" s="5" t="s">
        <v>22</v>
      </c>
      <c r="N716" s="5" t="s">
        <v>23</v>
      </c>
      <c r="O716" s="5" t="s">
        <v>22</v>
      </c>
      <c r="P716" s="17" t="s">
        <v>76</v>
      </c>
      <c r="Q716" s="17" t="s">
        <v>135</v>
      </c>
      <c r="R716" s="47" t="s">
        <v>136</v>
      </c>
      <c r="S716" s="40" t="s">
        <v>1129</v>
      </c>
      <c r="T716" s="61">
        <v>41992</v>
      </c>
    </row>
    <row r="717" spans="1:283" ht="71.25" x14ac:dyDescent="0.25">
      <c r="A717" s="3">
        <v>2014520000763</v>
      </c>
      <c r="B717" s="4" t="s">
        <v>1023</v>
      </c>
      <c r="C717" s="5" t="s">
        <v>13</v>
      </c>
      <c r="D717" s="31">
        <v>353265356</v>
      </c>
      <c r="E717" s="31">
        <v>353265356</v>
      </c>
      <c r="F717" s="40"/>
      <c r="G717" s="54">
        <v>0</v>
      </c>
      <c r="H717" s="54">
        <v>0</v>
      </c>
      <c r="I717" s="54">
        <f t="shared" si="18"/>
        <v>0</v>
      </c>
      <c r="J717" s="54">
        <f t="shared" si="19"/>
        <v>353265356</v>
      </c>
      <c r="K717" s="35">
        <v>1744228</v>
      </c>
      <c r="L717" s="11" t="s">
        <v>22</v>
      </c>
      <c r="M717" s="5" t="s">
        <v>22</v>
      </c>
      <c r="N717" s="5" t="s">
        <v>23</v>
      </c>
      <c r="O717" s="5" t="s">
        <v>22</v>
      </c>
      <c r="P717" s="17" t="s">
        <v>76</v>
      </c>
      <c r="Q717" s="17" t="s">
        <v>135</v>
      </c>
      <c r="R717" s="47" t="s">
        <v>136</v>
      </c>
      <c r="S717" s="40" t="s">
        <v>1129</v>
      </c>
      <c r="T717" s="61">
        <v>41992</v>
      </c>
    </row>
    <row r="718" spans="1:283" ht="71.25" x14ac:dyDescent="0.25">
      <c r="A718" s="3">
        <v>2014520000764</v>
      </c>
      <c r="B718" s="4" t="s">
        <v>1024</v>
      </c>
      <c r="C718" s="5" t="s">
        <v>13</v>
      </c>
      <c r="D718" s="31">
        <v>746014580</v>
      </c>
      <c r="E718" s="31">
        <v>746014580</v>
      </c>
      <c r="F718" s="40"/>
      <c r="G718" s="54">
        <v>0</v>
      </c>
      <c r="H718" s="54">
        <v>0</v>
      </c>
      <c r="I718" s="54">
        <f t="shared" si="18"/>
        <v>0</v>
      </c>
      <c r="J718" s="54">
        <f t="shared" si="19"/>
        <v>746014580</v>
      </c>
      <c r="K718" s="35">
        <v>594530</v>
      </c>
      <c r="L718" s="11" t="s">
        <v>22</v>
      </c>
      <c r="M718" s="5" t="s">
        <v>22</v>
      </c>
      <c r="N718" s="5" t="s">
        <v>23</v>
      </c>
      <c r="O718" s="5" t="s">
        <v>22</v>
      </c>
      <c r="P718" s="17" t="s">
        <v>76</v>
      </c>
      <c r="Q718" s="17" t="s">
        <v>135</v>
      </c>
      <c r="R718" s="47" t="s">
        <v>136</v>
      </c>
      <c r="S718" s="40" t="s">
        <v>1129</v>
      </c>
      <c r="T718" s="61">
        <v>41992</v>
      </c>
    </row>
    <row r="719" spans="1:283" ht="71.25" x14ac:dyDescent="0.25">
      <c r="A719" s="3">
        <v>2014520000765</v>
      </c>
      <c r="B719" s="4" t="s">
        <v>1025</v>
      </c>
      <c r="C719" s="5" t="s">
        <v>13</v>
      </c>
      <c r="D719" s="31">
        <v>222978246</v>
      </c>
      <c r="E719" s="31">
        <v>222978246</v>
      </c>
      <c r="F719" s="40"/>
      <c r="G719" s="31">
        <v>222978246</v>
      </c>
      <c r="H719" s="54">
        <v>0</v>
      </c>
      <c r="I719" s="54">
        <f t="shared" si="18"/>
        <v>222978246</v>
      </c>
      <c r="J719" s="54">
        <f t="shared" si="19"/>
        <v>445956492</v>
      </c>
      <c r="K719" s="35">
        <v>1744228</v>
      </c>
      <c r="L719" s="11" t="s">
        <v>22</v>
      </c>
      <c r="M719" s="5" t="s">
        <v>22</v>
      </c>
      <c r="N719" s="5" t="s">
        <v>23</v>
      </c>
      <c r="O719" s="5" t="s">
        <v>22</v>
      </c>
      <c r="P719" s="17" t="s">
        <v>76</v>
      </c>
      <c r="Q719" s="17" t="s">
        <v>135</v>
      </c>
      <c r="R719" s="47" t="s">
        <v>136</v>
      </c>
      <c r="S719" s="40" t="s">
        <v>1128</v>
      </c>
      <c r="T719" s="61">
        <v>41992</v>
      </c>
    </row>
    <row r="720" spans="1:283" ht="71.25" x14ac:dyDescent="0.25">
      <c r="A720" s="3">
        <v>2014520000766</v>
      </c>
      <c r="B720" s="4" t="s">
        <v>1026</v>
      </c>
      <c r="C720" s="5" t="s">
        <v>16</v>
      </c>
      <c r="D720" s="31">
        <v>2127919846</v>
      </c>
      <c r="E720" s="31">
        <v>2127919846</v>
      </c>
      <c r="F720" s="40"/>
      <c r="G720" s="54">
        <v>0</v>
      </c>
      <c r="H720" s="54">
        <v>0</v>
      </c>
      <c r="I720" s="54">
        <f t="shared" si="18"/>
        <v>0</v>
      </c>
      <c r="J720" s="54">
        <f t="shared" si="19"/>
        <v>2127919846</v>
      </c>
      <c r="K720" s="34">
        <v>480</v>
      </c>
      <c r="L720" s="11" t="s">
        <v>22</v>
      </c>
      <c r="M720" s="5" t="s">
        <v>22</v>
      </c>
      <c r="N720" s="5" t="s">
        <v>23</v>
      </c>
      <c r="O720" s="5" t="s">
        <v>22</v>
      </c>
      <c r="P720" s="17" t="s">
        <v>76</v>
      </c>
      <c r="Q720" s="17" t="s">
        <v>135</v>
      </c>
      <c r="R720" s="47" t="s">
        <v>136</v>
      </c>
      <c r="S720" s="40" t="s">
        <v>1129</v>
      </c>
      <c r="T720" s="61">
        <v>41992</v>
      </c>
    </row>
    <row r="721" spans="1:283" ht="71.25" x14ac:dyDescent="0.25">
      <c r="A721" s="3">
        <v>2014520000767</v>
      </c>
      <c r="B721" s="4" t="s">
        <v>1027</v>
      </c>
      <c r="C721" s="5" t="s">
        <v>13</v>
      </c>
      <c r="D721" s="31">
        <v>55599400</v>
      </c>
      <c r="E721" s="31">
        <v>55599400</v>
      </c>
      <c r="F721" s="40"/>
      <c r="G721" s="54">
        <v>0</v>
      </c>
      <c r="H721" s="54">
        <v>0</v>
      </c>
      <c r="I721" s="54">
        <f t="shared" si="18"/>
        <v>0</v>
      </c>
      <c r="J721" s="54">
        <f t="shared" si="19"/>
        <v>55599400</v>
      </c>
      <c r="K721" s="35">
        <v>60858</v>
      </c>
      <c r="L721" s="11" t="s">
        <v>22</v>
      </c>
      <c r="M721" s="5" t="s">
        <v>22</v>
      </c>
      <c r="N721" s="5" t="s">
        <v>23</v>
      </c>
      <c r="O721" s="5" t="s">
        <v>22</v>
      </c>
      <c r="P721" s="17" t="s">
        <v>76</v>
      </c>
      <c r="Q721" s="17" t="s">
        <v>135</v>
      </c>
      <c r="R721" s="47" t="s">
        <v>136</v>
      </c>
      <c r="S721" s="40" t="s">
        <v>1129</v>
      </c>
      <c r="T721" s="61">
        <v>42002</v>
      </c>
    </row>
    <row r="722" spans="1:283" ht="71.25" x14ac:dyDescent="0.25">
      <c r="A722" s="3">
        <v>2014520000768</v>
      </c>
      <c r="B722" s="4" t="s">
        <v>1028</v>
      </c>
      <c r="C722" s="5" t="s">
        <v>13</v>
      </c>
      <c r="D722" s="31">
        <v>105830440</v>
      </c>
      <c r="E722" s="31">
        <v>105830440</v>
      </c>
      <c r="F722" s="40"/>
      <c r="G722" s="31">
        <v>105830440</v>
      </c>
      <c r="H722" s="54">
        <v>0</v>
      </c>
      <c r="I722" s="54">
        <f t="shared" si="18"/>
        <v>105830440</v>
      </c>
      <c r="J722" s="54">
        <f t="shared" si="19"/>
        <v>211660880</v>
      </c>
      <c r="K722" s="35">
        <v>350185</v>
      </c>
      <c r="L722" s="11" t="s">
        <v>22</v>
      </c>
      <c r="M722" s="5" t="s">
        <v>22</v>
      </c>
      <c r="N722" s="5" t="s">
        <v>23</v>
      </c>
      <c r="O722" s="5" t="s">
        <v>22</v>
      </c>
      <c r="P722" s="17" t="s">
        <v>76</v>
      </c>
      <c r="Q722" s="17" t="s">
        <v>135</v>
      </c>
      <c r="R722" s="47" t="s">
        <v>136</v>
      </c>
      <c r="S722" s="40" t="s">
        <v>1128</v>
      </c>
      <c r="T722" s="61">
        <v>41992</v>
      </c>
    </row>
    <row r="723" spans="1:283" ht="71.25" x14ac:dyDescent="0.25">
      <c r="A723" s="3">
        <v>2014520000769</v>
      </c>
      <c r="B723" s="4" t="s">
        <v>1029</v>
      </c>
      <c r="C723" s="5" t="s">
        <v>13</v>
      </c>
      <c r="D723" s="31">
        <v>805469270</v>
      </c>
      <c r="E723" s="31">
        <v>805469270</v>
      </c>
      <c r="F723" s="40"/>
      <c r="G723" s="54">
        <v>0</v>
      </c>
      <c r="H723" s="54">
        <v>0</v>
      </c>
      <c r="I723" s="54">
        <f t="shared" si="18"/>
        <v>0</v>
      </c>
      <c r="J723" s="54">
        <f t="shared" si="19"/>
        <v>805469270</v>
      </c>
      <c r="K723" s="35">
        <v>1744228</v>
      </c>
      <c r="L723" s="11" t="s">
        <v>22</v>
      </c>
      <c r="M723" s="5" t="s">
        <v>22</v>
      </c>
      <c r="N723" s="5" t="s">
        <v>23</v>
      </c>
      <c r="O723" s="5" t="s">
        <v>22</v>
      </c>
      <c r="P723" s="17" t="s">
        <v>76</v>
      </c>
      <c r="Q723" s="17" t="s">
        <v>135</v>
      </c>
      <c r="R723" s="47" t="s">
        <v>851</v>
      </c>
      <c r="S723" s="40" t="s">
        <v>1129</v>
      </c>
      <c r="T723" s="61">
        <v>41992</v>
      </c>
    </row>
    <row r="724" spans="1:283" ht="71.25" x14ac:dyDescent="0.25">
      <c r="A724" s="3">
        <v>2014520000770</v>
      </c>
      <c r="B724" s="4" t="s">
        <v>1030</v>
      </c>
      <c r="C724" s="5" t="s">
        <v>13</v>
      </c>
      <c r="D724" s="31">
        <v>61440000</v>
      </c>
      <c r="E724" s="31">
        <v>61440000</v>
      </c>
      <c r="F724" s="40"/>
      <c r="G724" s="54">
        <v>0</v>
      </c>
      <c r="H724" s="54">
        <v>0</v>
      </c>
      <c r="I724" s="54">
        <f t="shared" si="18"/>
        <v>0</v>
      </c>
      <c r="J724" s="54">
        <f t="shared" si="19"/>
        <v>61440000</v>
      </c>
      <c r="K724" s="35">
        <v>1744228</v>
      </c>
      <c r="L724" s="11" t="s">
        <v>22</v>
      </c>
      <c r="M724" s="5" t="s">
        <v>22</v>
      </c>
      <c r="N724" s="5" t="s">
        <v>23</v>
      </c>
      <c r="O724" s="5" t="s">
        <v>22</v>
      </c>
      <c r="P724" s="17" t="s">
        <v>76</v>
      </c>
      <c r="Q724" s="17" t="s">
        <v>135</v>
      </c>
      <c r="R724" s="47" t="s">
        <v>136</v>
      </c>
      <c r="S724" s="40" t="s">
        <v>1129</v>
      </c>
      <c r="T724" s="61">
        <v>41992</v>
      </c>
    </row>
    <row r="725" spans="1:283" ht="71.25" x14ac:dyDescent="0.25">
      <c r="A725" s="3">
        <v>2014520000771</v>
      </c>
      <c r="B725" s="4" t="s">
        <v>1031</v>
      </c>
      <c r="C725" s="5" t="s">
        <v>13</v>
      </c>
      <c r="D725" s="31">
        <v>63806990404</v>
      </c>
      <c r="E725" s="31">
        <v>63806990404</v>
      </c>
      <c r="F725" s="40"/>
      <c r="G725" s="54">
        <v>0</v>
      </c>
      <c r="H725" s="54">
        <v>0</v>
      </c>
      <c r="I725" s="54">
        <f t="shared" si="18"/>
        <v>0</v>
      </c>
      <c r="J725" s="54">
        <f t="shared" si="19"/>
        <v>63806990404</v>
      </c>
      <c r="K725" s="35">
        <v>1744228</v>
      </c>
      <c r="L725" s="11" t="s">
        <v>22</v>
      </c>
      <c r="M725" s="5" t="s">
        <v>22</v>
      </c>
      <c r="N725" s="5" t="s">
        <v>23</v>
      </c>
      <c r="O725" s="5" t="s">
        <v>22</v>
      </c>
      <c r="P725" s="17" t="s">
        <v>76</v>
      </c>
      <c r="Q725" s="17" t="s">
        <v>135</v>
      </c>
      <c r="R725" s="47" t="s">
        <v>136</v>
      </c>
      <c r="S725" s="40" t="s">
        <v>1129</v>
      </c>
      <c r="T725" s="61">
        <v>41992</v>
      </c>
    </row>
    <row r="726" spans="1:283" ht="71.25" x14ac:dyDescent="0.25">
      <c r="A726" s="3">
        <v>2014520000772</v>
      </c>
      <c r="B726" s="4" t="s">
        <v>1032</v>
      </c>
      <c r="C726" s="5" t="s">
        <v>13</v>
      </c>
      <c r="D726" s="31">
        <v>3721542508</v>
      </c>
      <c r="E726" s="31">
        <v>3721542508</v>
      </c>
      <c r="F726" s="40"/>
      <c r="G726" s="54">
        <v>0</v>
      </c>
      <c r="H726" s="54">
        <v>0</v>
      </c>
      <c r="I726" s="54">
        <f t="shared" si="18"/>
        <v>0</v>
      </c>
      <c r="J726" s="54">
        <f t="shared" si="19"/>
        <v>3721542508</v>
      </c>
      <c r="K726" s="35">
        <v>15000</v>
      </c>
      <c r="L726" s="11" t="s">
        <v>32</v>
      </c>
      <c r="M726" s="5" t="s">
        <v>907</v>
      </c>
      <c r="N726" s="5" t="s">
        <v>62</v>
      </c>
      <c r="O726" s="5" t="s">
        <v>13</v>
      </c>
      <c r="P726" s="17" t="s">
        <v>167</v>
      </c>
      <c r="Q726" s="17" t="s">
        <v>168</v>
      </c>
      <c r="R726" s="47" t="s">
        <v>307</v>
      </c>
      <c r="S726" s="40" t="s">
        <v>1129</v>
      </c>
      <c r="T726" s="61">
        <v>41995</v>
      </c>
    </row>
    <row r="727" spans="1:283" ht="71.25" x14ac:dyDescent="0.25">
      <c r="A727" s="3">
        <v>2014520000773</v>
      </c>
      <c r="B727" s="4" t="s">
        <v>1033</v>
      </c>
      <c r="C727" s="5" t="s">
        <v>13</v>
      </c>
      <c r="D727" s="31">
        <v>125000000</v>
      </c>
      <c r="E727" s="31">
        <v>125000000</v>
      </c>
      <c r="F727" s="40"/>
      <c r="G727" s="54">
        <v>0</v>
      </c>
      <c r="H727" s="54">
        <v>0</v>
      </c>
      <c r="I727" s="54">
        <f t="shared" si="18"/>
        <v>0</v>
      </c>
      <c r="J727" s="54">
        <f t="shared" si="19"/>
        <v>125000000</v>
      </c>
      <c r="K727" s="35">
        <v>1722999</v>
      </c>
      <c r="L727" s="11" t="s">
        <v>32</v>
      </c>
      <c r="M727" s="5" t="s">
        <v>907</v>
      </c>
      <c r="N727" s="5" t="s">
        <v>29</v>
      </c>
      <c r="O727" s="5" t="s">
        <v>13</v>
      </c>
      <c r="P727" s="17" t="s">
        <v>311</v>
      </c>
      <c r="Q727" s="17" t="s">
        <v>312</v>
      </c>
      <c r="R727" s="47" t="s">
        <v>313</v>
      </c>
      <c r="S727" s="40" t="s">
        <v>1129</v>
      </c>
      <c r="T727" s="61">
        <v>41995</v>
      </c>
    </row>
    <row r="728" spans="1:283" ht="42.75" x14ac:dyDescent="0.25">
      <c r="A728" s="3">
        <v>2014520000774</v>
      </c>
      <c r="B728" s="4" t="s">
        <v>1034</v>
      </c>
      <c r="C728" s="5" t="s">
        <v>13</v>
      </c>
      <c r="D728" s="31">
        <v>500000000</v>
      </c>
      <c r="E728" s="31">
        <v>500000000</v>
      </c>
      <c r="F728" s="40"/>
      <c r="G728" s="31" t="s">
        <v>1035</v>
      </c>
      <c r="H728" s="31">
        <v>0</v>
      </c>
      <c r="I728" s="31" t="s">
        <v>1035</v>
      </c>
      <c r="J728" s="31" t="s">
        <v>1035</v>
      </c>
      <c r="K728" s="35">
        <v>1185</v>
      </c>
      <c r="L728" s="11" t="s">
        <v>45</v>
      </c>
      <c r="M728" s="5" t="s">
        <v>907</v>
      </c>
      <c r="N728" s="5" t="s">
        <v>17</v>
      </c>
      <c r="O728" s="5" t="s">
        <v>13</v>
      </c>
      <c r="P728" s="17" t="s">
        <v>194</v>
      </c>
      <c r="Q728" s="17" t="s">
        <v>17</v>
      </c>
      <c r="R728" s="47" t="s">
        <v>257</v>
      </c>
      <c r="S728" s="40" t="s">
        <v>1128</v>
      </c>
      <c r="T728" s="61">
        <v>42003</v>
      </c>
    </row>
    <row r="729" spans="1:283" ht="57" x14ac:dyDescent="0.25">
      <c r="A729" s="3">
        <v>2014520000775</v>
      </c>
      <c r="B729" s="4" t="s">
        <v>1036</v>
      </c>
      <c r="C729" s="5" t="s">
        <v>13</v>
      </c>
      <c r="D729" s="31">
        <v>2808960000</v>
      </c>
      <c r="E729" s="31">
        <v>280896000</v>
      </c>
      <c r="F729" s="60">
        <f>+D729-E729</f>
        <v>2528064000</v>
      </c>
      <c r="G729" s="31">
        <v>731000000</v>
      </c>
      <c r="H729" s="31">
        <f>4323129605+1263047071</f>
        <v>5586176676</v>
      </c>
      <c r="I729" s="31">
        <f t="shared" si="18"/>
        <v>6317176676</v>
      </c>
      <c r="J729" s="54">
        <f t="shared" si="19"/>
        <v>9126136676</v>
      </c>
      <c r="K729" s="34">
        <v>684</v>
      </c>
      <c r="L729" s="11" t="s">
        <v>12</v>
      </c>
      <c r="M729" s="5" t="s">
        <v>1037</v>
      </c>
      <c r="N729" s="5" t="s">
        <v>106</v>
      </c>
      <c r="O729" s="5" t="s">
        <v>13</v>
      </c>
      <c r="P729" s="17" t="s">
        <v>76</v>
      </c>
      <c r="Q729" s="17" t="s">
        <v>421</v>
      </c>
      <c r="R729" s="47" t="s">
        <v>422</v>
      </c>
      <c r="S729" s="40" t="s">
        <v>1128</v>
      </c>
      <c r="T729" s="61">
        <v>41995</v>
      </c>
    </row>
    <row r="730" spans="1:283" ht="57" x14ac:dyDescent="0.25">
      <c r="A730" s="3">
        <v>2014520000776</v>
      </c>
      <c r="B730" s="4" t="s">
        <v>1038</v>
      </c>
      <c r="C730" s="5" t="s">
        <v>13</v>
      </c>
      <c r="D730" s="31">
        <v>890600000</v>
      </c>
      <c r="E730" s="31">
        <v>89104000</v>
      </c>
      <c r="F730" s="60">
        <f>+D730-E730</f>
        <v>801496000</v>
      </c>
      <c r="G730" s="31">
        <v>285000000</v>
      </c>
      <c r="H730" s="31">
        <f>1212392000+119104000</f>
        <v>1331496000</v>
      </c>
      <c r="I730" s="31">
        <f t="shared" si="18"/>
        <v>1616496000</v>
      </c>
      <c r="J730" s="54">
        <f t="shared" si="19"/>
        <v>2507096000</v>
      </c>
      <c r="K730" s="35">
        <v>38000</v>
      </c>
      <c r="L730" s="11" t="s">
        <v>12</v>
      </c>
      <c r="M730" s="5" t="s">
        <v>907</v>
      </c>
      <c r="N730" s="5" t="s">
        <v>106</v>
      </c>
      <c r="O730" s="5" t="s">
        <v>13</v>
      </c>
      <c r="P730" s="17" t="s">
        <v>76</v>
      </c>
      <c r="Q730" s="17" t="s">
        <v>421</v>
      </c>
      <c r="R730" s="47" t="s">
        <v>422</v>
      </c>
      <c r="S730" s="40" t="s">
        <v>1128</v>
      </c>
      <c r="T730" s="61">
        <v>41995</v>
      </c>
    </row>
    <row r="731" spans="1:283" ht="42.75" x14ac:dyDescent="0.25">
      <c r="A731" s="3">
        <v>2014520000777</v>
      </c>
      <c r="B731" s="4" t="s">
        <v>1039</v>
      </c>
      <c r="C731" s="5" t="s">
        <v>13</v>
      </c>
      <c r="D731" s="31">
        <v>95000000</v>
      </c>
      <c r="E731" s="31">
        <v>95000000</v>
      </c>
      <c r="F731" s="40"/>
      <c r="G731" s="31">
        <v>95000000</v>
      </c>
      <c r="H731" s="31">
        <v>0</v>
      </c>
      <c r="I731" s="31">
        <f t="shared" si="18"/>
        <v>95000000</v>
      </c>
      <c r="J731" s="54">
        <f t="shared" si="19"/>
        <v>190000000</v>
      </c>
      <c r="K731" s="35">
        <v>1722999</v>
      </c>
      <c r="L731" s="11" t="s">
        <v>49</v>
      </c>
      <c r="M731" s="5" t="s">
        <v>907</v>
      </c>
      <c r="N731" s="5" t="s">
        <v>17</v>
      </c>
      <c r="O731" s="5" t="s">
        <v>13</v>
      </c>
      <c r="P731" s="17" t="s">
        <v>194</v>
      </c>
      <c r="Q731" s="17" t="s">
        <v>17</v>
      </c>
      <c r="R731" s="47" t="s">
        <v>257</v>
      </c>
      <c r="S731" s="40" t="s">
        <v>1128</v>
      </c>
      <c r="T731" s="61">
        <v>41995</v>
      </c>
    </row>
    <row r="732" spans="1:283" s="1" customFormat="1" ht="42.75" x14ac:dyDescent="0.25">
      <c r="A732" s="3">
        <v>2014520000778</v>
      </c>
      <c r="B732" s="4" t="s">
        <v>1169</v>
      </c>
      <c r="C732" s="5"/>
      <c r="D732" s="31"/>
      <c r="E732" s="31"/>
      <c r="F732" s="40"/>
      <c r="G732" s="31"/>
      <c r="H732" s="31"/>
      <c r="I732" s="31"/>
      <c r="J732" s="54"/>
      <c r="K732" s="35"/>
      <c r="L732" s="11"/>
      <c r="M732" s="5"/>
      <c r="N732" s="5"/>
      <c r="O732" s="5"/>
      <c r="P732" s="17"/>
      <c r="Q732" s="17"/>
      <c r="R732" s="47"/>
      <c r="S732" s="40" t="s">
        <v>1134</v>
      </c>
      <c r="T732" s="61">
        <v>41996</v>
      </c>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c r="AS732" s="56"/>
      <c r="AT732" s="56"/>
      <c r="AU732" s="56"/>
      <c r="AV732" s="56"/>
      <c r="AW732" s="56"/>
      <c r="AX732" s="56"/>
      <c r="AY732" s="56"/>
      <c r="AZ732" s="56"/>
      <c r="BA732" s="56"/>
      <c r="BB732" s="56"/>
      <c r="BC732" s="56"/>
      <c r="BD732" s="56"/>
      <c r="BE732" s="56"/>
      <c r="BF732" s="56"/>
      <c r="BG732" s="56"/>
      <c r="BH732" s="56"/>
      <c r="BI732" s="56"/>
      <c r="BJ732" s="56"/>
      <c r="BK732" s="56"/>
      <c r="BL732" s="56"/>
      <c r="BM732" s="56"/>
      <c r="BN732" s="56"/>
      <c r="BO732" s="56"/>
      <c r="BP732" s="56"/>
      <c r="BQ732" s="56"/>
      <c r="BR732" s="56"/>
      <c r="BS732" s="56"/>
      <c r="BT732" s="56"/>
      <c r="BU732" s="56"/>
      <c r="BV732" s="56"/>
      <c r="BW732" s="56"/>
      <c r="BX732" s="56"/>
      <c r="BY732" s="56"/>
      <c r="BZ732" s="56"/>
      <c r="CA732" s="56"/>
      <c r="CB732" s="56"/>
      <c r="CC732" s="56"/>
      <c r="CD732" s="56"/>
      <c r="CE732" s="56"/>
      <c r="CF732" s="56"/>
      <c r="CG732" s="56"/>
      <c r="CH732" s="56"/>
      <c r="CI732" s="56"/>
      <c r="CJ732" s="56"/>
      <c r="CK732" s="56"/>
      <c r="CL732" s="56"/>
      <c r="CM732" s="56"/>
      <c r="CN732" s="56"/>
      <c r="CO732" s="56"/>
      <c r="CP732" s="56"/>
      <c r="CQ732" s="56"/>
      <c r="CR732" s="56"/>
      <c r="CS732" s="56"/>
      <c r="CT732" s="56"/>
      <c r="CU732" s="56"/>
      <c r="CV732" s="56"/>
      <c r="CW732" s="56"/>
      <c r="CX732" s="56"/>
      <c r="CY732" s="56"/>
      <c r="CZ732" s="56"/>
      <c r="DA732" s="56"/>
      <c r="DB732" s="56"/>
      <c r="DC732" s="56"/>
      <c r="DD732" s="56"/>
      <c r="DE732" s="56"/>
      <c r="DF732" s="56"/>
      <c r="DG732" s="56"/>
      <c r="DH732" s="56"/>
      <c r="DI732" s="56"/>
      <c r="DJ732" s="56"/>
      <c r="DK732" s="56"/>
      <c r="DL732" s="56"/>
      <c r="DM732" s="56"/>
      <c r="DN732" s="56"/>
      <c r="DO732" s="56"/>
      <c r="DP732" s="56"/>
      <c r="DQ732" s="56"/>
      <c r="DR732" s="56"/>
      <c r="DS732" s="56"/>
      <c r="DT732" s="56"/>
      <c r="DU732" s="56"/>
      <c r="DV732" s="56"/>
      <c r="DW732" s="56"/>
      <c r="DX732" s="56"/>
      <c r="DY732" s="56"/>
      <c r="DZ732" s="56"/>
      <c r="EA732" s="56"/>
      <c r="EB732" s="56"/>
      <c r="EC732" s="56"/>
      <c r="ED732" s="56"/>
      <c r="EE732" s="56"/>
      <c r="EF732" s="56"/>
      <c r="EG732" s="56"/>
      <c r="EH732" s="56"/>
      <c r="EI732" s="56"/>
      <c r="EJ732" s="56"/>
      <c r="EK732" s="56"/>
      <c r="EL732" s="56"/>
      <c r="EM732" s="56"/>
      <c r="EN732" s="56"/>
      <c r="EO732" s="56"/>
      <c r="EP732" s="56"/>
      <c r="EQ732" s="56"/>
      <c r="ER732" s="56"/>
      <c r="ES732" s="56"/>
      <c r="ET732" s="56"/>
      <c r="EU732" s="56"/>
      <c r="EV732" s="56"/>
      <c r="EW732" s="56"/>
      <c r="EX732" s="56"/>
      <c r="EY732" s="56"/>
      <c r="EZ732" s="56"/>
      <c r="FA732" s="56"/>
      <c r="FB732" s="56"/>
      <c r="FC732" s="56"/>
      <c r="FD732" s="56"/>
      <c r="FE732" s="56"/>
      <c r="FF732" s="56"/>
      <c r="FG732" s="56"/>
      <c r="FH732" s="56"/>
      <c r="FI732" s="56"/>
      <c r="FJ732" s="56"/>
      <c r="FK732" s="56"/>
      <c r="FL732" s="56"/>
      <c r="FM732" s="56"/>
      <c r="FN732" s="56"/>
      <c r="FO732" s="56"/>
      <c r="FP732" s="56"/>
      <c r="FQ732" s="56"/>
      <c r="FR732" s="56"/>
      <c r="FS732" s="56"/>
      <c r="FT732" s="56"/>
      <c r="FU732" s="56"/>
      <c r="FV732" s="56"/>
      <c r="FW732" s="56"/>
      <c r="FX732" s="56"/>
      <c r="FY732" s="56"/>
      <c r="FZ732" s="56"/>
      <c r="GA732" s="56"/>
      <c r="GB732" s="56"/>
      <c r="GC732" s="56"/>
      <c r="GD732" s="56"/>
      <c r="GE732" s="56"/>
      <c r="GF732" s="56"/>
      <c r="GG732" s="56"/>
      <c r="GH732" s="56"/>
      <c r="GI732" s="56"/>
      <c r="GJ732" s="56"/>
      <c r="GK732" s="56"/>
      <c r="GL732" s="56"/>
      <c r="GM732" s="56"/>
      <c r="GN732" s="56"/>
      <c r="GO732" s="56"/>
      <c r="GP732" s="56"/>
      <c r="GQ732" s="56"/>
      <c r="GR732" s="56"/>
      <c r="GS732" s="56"/>
      <c r="GT732" s="56"/>
      <c r="GU732" s="56"/>
      <c r="GV732" s="56"/>
      <c r="GW732" s="56"/>
      <c r="GX732" s="56"/>
      <c r="GY732" s="56"/>
      <c r="GZ732" s="56"/>
      <c r="HA732" s="56"/>
      <c r="HB732" s="56"/>
      <c r="HC732" s="56"/>
      <c r="HD732" s="56"/>
      <c r="HE732" s="56"/>
      <c r="HF732" s="56"/>
      <c r="HG732" s="56"/>
      <c r="HH732" s="56"/>
      <c r="HI732" s="56"/>
      <c r="HJ732" s="56"/>
      <c r="HK732" s="56"/>
      <c r="HL732" s="56"/>
      <c r="HM732" s="56"/>
      <c r="HN732" s="56"/>
      <c r="HO732" s="56"/>
      <c r="HP732" s="56"/>
      <c r="HQ732" s="56"/>
      <c r="HR732" s="56"/>
      <c r="HS732" s="56"/>
      <c r="HT732" s="56"/>
      <c r="HU732" s="56"/>
      <c r="HV732" s="56"/>
      <c r="HW732" s="56"/>
      <c r="HX732" s="56"/>
      <c r="HY732" s="56"/>
      <c r="HZ732" s="56"/>
      <c r="IA732" s="56"/>
      <c r="IB732" s="56"/>
      <c r="IC732" s="56"/>
      <c r="ID732" s="56"/>
      <c r="IE732" s="56"/>
      <c r="IF732" s="56"/>
      <c r="IG732" s="56"/>
      <c r="IH732" s="56"/>
      <c r="II732" s="56"/>
      <c r="IJ732" s="56"/>
      <c r="IK732" s="56"/>
      <c r="IL732" s="56"/>
      <c r="IM732" s="56"/>
      <c r="IN732" s="56"/>
      <c r="IO732" s="56"/>
      <c r="IP732" s="56"/>
      <c r="IQ732" s="56"/>
      <c r="IR732" s="56"/>
      <c r="IS732" s="56"/>
      <c r="IT732" s="56"/>
      <c r="IU732" s="56"/>
      <c r="IV732" s="56"/>
      <c r="IW732" s="56"/>
      <c r="IX732" s="56"/>
      <c r="IY732" s="56"/>
      <c r="IZ732" s="56"/>
      <c r="JA732" s="56"/>
      <c r="JB732" s="56"/>
      <c r="JC732" s="56"/>
      <c r="JD732" s="56"/>
      <c r="JE732" s="56"/>
      <c r="JF732" s="56"/>
      <c r="JG732" s="56"/>
      <c r="JH732" s="56"/>
      <c r="JI732" s="56"/>
      <c r="JJ732" s="56"/>
      <c r="JK732" s="56"/>
      <c r="JL732" s="56"/>
      <c r="JM732" s="56"/>
      <c r="JN732" s="56"/>
      <c r="JO732" s="56"/>
      <c r="JP732" s="56"/>
      <c r="JQ732" s="56"/>
      <c r="JR732" s="56"/>
      <c r="JS732" s="56"/>
      <c r="JT732" s="56"/>
      <c r="JU732" s="56"/>
      <c r="JV732" s="56"/>
      <c r="JW732" s="56"/>
    </row>
    <row r="733" spans="1:283" s="1" customFormat="1" ht="42.75" x14ac:dyDescent="0.25">
      <c r="A733" s="3">
        <v>2014520000779</v>
      </c>
      <c r="B733" s="4" t="s">
        <v>1170</v>
      </c>
      <c r="C733" s="5"/>
      <c r="D733" s="31"/>
      <c r="E733" s="31"/>
      <c r="F733" s="40"/>
      <c r="G733" s="54"/>
      <c r="H733" s="54"/>
      <c r="I733" s="54"/>
      <c r="J733" s="54"/>
      <c r="K733" s="35"/>
      <c r="L733" s="11"/>
      <c r="M733" s="5"/>
      <c r="N733" s="5"/>
      <c r="O733" s="5"/>
      <c r="P733" s="17"/>
      <c r="Q733" s="17"/>
      <c r="R733" s="47"/>
      <c r="S733" s="40" t="s">
        <v>1134</v>
      </c>
      <c r="T733" s="61">
        <v>41996</v>
      </c>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c r="AS733" s="56"/>
      <c r="AT733" s="56"/>
      <c r="AU733" s="56"/>
      <c r="AV733" s="56"/>
      <c r="AW733" s="56"/>
      <c r="AX733" s="56"/>
      <c r="AY733" s="56"/>
      <c r="AZ733" s="56"/>
      <c r="BA733" s="56"/>
      <c r="BB733" s="56"/>
      <c r="BC733" s="56"/>
      <c r="BD733" s="56"/>
      <c r="BE733" s="56"/>
      <c r="BF733" s="56"/>
      <c r="BG733" s="56"/>
      <c r="BH733" s="56"/>
      <c r="BI733" s="56"/>
      <c r="BJ733" s="56"/>
      <c r="BK733" s="56"/>
      <c r="BL733" s="56"/>
      <c r="BM733" s="56"/>
      <c r="BN733" s="56"/>
      <c r="BO733" s="56"/>
      <c r="BP733" s="56"/>
      <c r="BQ733" s="56"/>
      <c r="BR733" s="56"/>
      <c r="BS733" s="56"/>
      <c r="BT733" s="56"/>
      <c r="BU733" s="56"/>
      <c r="BV733" s="56"/>
      <c r="BW733" s="56"/>
      <c r="BX733" s="56"/>
      <c r="BY733" s="56"/>
      <c r="BZ733" s="56"/>
      <c r="CA733" s="56"/>
      <c r="CB733" s="56"/>
      <c r="CC733" s="56"/>
      <c r="CD733" s="56"/>
      <c r="CE733" s="56"/>
      <c r="CF733" s="56"/>
      <c r="CG733" s="56"/>
      <c r="CH733" s="56"/>
      <c r="CI733" s="56"/>
      <c r="CJ733" s="56"/>
      <c r="CK733" s="56"/>
      <c r="CL733" s="56"/>
      <c r="CM733" s="56"/>
      <c r="CN733" s="56"/>
      <c r="CO733" s="56"/>
      <c r="CP733" s="56"/>
      <c r="CQ733" s="56"/>
      <c r="CR733" s="56"/>
      <c r="CS733" s="56"/>
      <c r="CT733" s="56"/>
      <c r="CU733" s="56"/>
      <c r="CV733" s="56"/>
      <c r="CW733" s="56"/>
      <c r="CX733" s="56"/>
      <c r="CY733" s="56"/>
      <c r="CZ733" s="56"/>
      <c r="DA733" s="56"/>
      <c r="DB733" s="56"/>
      <c r="DC733" s="56"/>
      <c r="DD733" s="56"/>
      <c r="DE733" s="56"/>
      <c r="DF733" s="56"/>
      <c r="DG733" s="56"/>
      <c r="DH733" s="56"/>
      <c r="DI733" s="56"/>
      <c r="DJ733" s="56"/>
      <c r="DK733" s="56"/>
      <c r="DL733" s="56"/>
      <c r="DM733" s="56"/>
      <c r="DN733" s="56"/>
      <c r="DO733" s="56"/>
      <c r="DP733" s="56"/>
      <c r="DQ733" s="56"/>
      <c r="DR733" s="56"/>
      <c r="DS733" s="56"/>
      <c r="DT733" s="56"/>
      <c r="DU733" s="56"/>
      <c r="DV733" s="56"/>
      <c r="DW733" s="56"/>
      <c r="DX733" s="56"/>
      <c r="DY733" s="56"/>
      <c r="DZ733" s="56"/>
      <c r="EA733" s="56"/>
      <c r="EB733" s="56"/>
      <c r="EC733" s="56"/>
      <c r="ED733" s="56"/>
      <c r="EE733" s="56"/>
      <c r="EF733" s="56"/>
      <c r="EG733" s="56"/>
      <c r="EH733" s="56"/>
      <c r="EI733" s="56"/>
      <c r="EJ733" s="56"/>
      <c r="EK733" s="56"/>
      <c r="EL733" s="56"/>
      <c r="EM733" s="56"/>
      <c r="EN733" s="56"/>
      <c r="EO733" s="56"/>
      <c r="EP733" s="56"/>
      <c r="EQ733" s="56"/>
      <c r="ER733" s="56"/>
      <c r="ES733" s="56"/>
      <c r="ET733" s="56"/>
      <c r="EU733" s="56"/>
      <c r="EV733" s="56"/>
      <c r="EW733" s="56"/>
      <c r="EX733" s="56"/>
      <c r="EY733" s="56"/>
      <c r="EZ733" s="56"/>
      <c r="FA733" s="56"/>
      <c r="FB733" s="56"/>
      <c r="FC733" s="56"/>
      <c r="FD733" s="56"/>
      <c r="FE733" s="56"/>
      <c r="FF733" s="56"/>
      <c r="FG733" s="56"/>
      <c r="FH733" s="56"/>
      <c r="FI733" s="56"/>
      <c r="FJ733" s="56"/>
      <c r="FK733" s="56"/>
      <c r="FL733" s="56"/>
      <c r="FM733" s="56"/>
      <c r="FN733" s="56"/>
      <c r="FO733" s="56"/>
      <c r="FP733" s="56"/>
      <c r="FQ733" s="56"/>
      <c r="FR733" s="56"/>
      <c r="FS733" s="56"/>
      <c r="FT733" s="56"/>
      <c r="FU733" s="56"/>
      <c r="FV733" s="56"/>
      <c r="FW733" s="56"/>
      <c r="FX733" s="56"/>
      <c r="FY733" s="56"/>
      <c r="FZ733" s="56"/>
      <c r="GA733" s="56"/>
      <c r="GB733" s="56"/>
      <c r="GC733" s="56"/>
      <c r="GD733" s="56"/>
      <c r="GE733" s="56"/>
      <c r="GF733" s="56"/>
      <c r="GG733" s="56"/>
      <c r="GH733" s="56"/>
      <c r="GI733" s="56"/>
      <c r="GJ733" s="56"/>
      <c r="GK733" s="56"/>
      <c r="GL733" s="56"/>
      <c r="GM733" s="56"/>
      <c r="GN733" s="56"/>
      <c r="GO733" s="56"/>
      <c r="GP733" s="56"/>
      <c r="GQ733" s="56"/>
      <c r="GR733" s="56"/>
      <c r="GS733" s="56"/>
      <c r="GT733" s="56"/>
      <c r="GU733" s="56"/>
      <c r="GV733" s="56"/>
      <c r="GW733" s="56"/>
      <c r="GX733" s="56"/>
      <c r="GY733" s="56"/>
      <c r="GZ733" s="56"/>
      <c r="HA733" s="56"/>
      <c r="HB733" s="56"/>
      <c r="HC733" s="56"/>
      <c r="HD733" s="56"/>
      <c r="HE733" s="56"/>
      <c r="HF733" s="56"/>
      <c r="HG733" s="56"/>
      <c r="HH733" s="56"/>
      <c r="HI733" s="56"/>
      <c r="HJ733" s="56"/>
      <c r="HK733" s="56"/>
      <c r="HL733" s="56"/>
      <c r="HM733" s="56"/>
      <c r="HN733" s="56"/>
      <c r="HO733" s="56"/>
      <c r="HP733" s="56"/>
      <c r="HQ733" s="56"/>
      <c r="HR733" s="56"/>
      <c r="HS733" s="56"/>
      <c r="HT733" s="56"/>
      <c r="HU733" s="56"/>
      <c r="HV733" s="56"/>
      <c r="HW733" s="56"/>
      <c r="HX733" s="56"/>
      <c r="HY733" s="56"/>
      <c r="HZ733" s="56"/>
      <c r="IA733" s="56"/>
      <c r="IB733" s="56"/>
      <c r="IC733" s="56"/>
      <c r="ID733" s="56"/>
      <c r="IE733" s="56"/>
      <c r="IF733" s="56"/>
      <c r="IG733" s="56"/>
      <c r="IH733" s="56"/>
      <c r="II733" s="56"/>
      <c r="IJ733" s="56"/>
      <c r="IK733" s="56"/>
      <c r="IL733" s="56"/>
      <c r="IM733" s="56"/>
      <c r="IN733" s="56"/>
      <c r="IO733" s="56"/>
      <c r="IP733" s="56"/>
      <c r="IQ733" s="56"/>
      <c r="IR733" s="56"/>
      <c r="IS733" s="56"/>
      <c r="IT733" s="56"/>
      <c r="IU733" s="56"/>
      <c r="IV733" s="56"/>
      <c r="IW733" s="56"/>
      <c r="IX733" s="56"/>
      <c r="IY733" s="56"/>
      <c r="IZ733" s="56"/>
      <c r="JA733" s="56"/>
      <c r="JB733" s="56"/>
      <c r="JC733" s="56"/>
      <c r="JD733" s="56"/>
      <c r="JE733" s="56"/>
      <c r="JF733" s="56"/>
      <c r="JG733" s="56"/>
      <c r="JH733" s="56"/>
      <c r="JI733" s="56"/>
      <c r="JJ733" s="56"/>
      <c r="JK733" s="56"/>
      <c r="JL733" s="56"/>
      <c r="JM733" s="56"/>
      <c r="JN733" s="56"/>
      <c r="JO733" s="56"/>
      <c r="JP733" s="56"/>
      <c r="JQ733" s="56"/>
      <c r="JR733" s="56"/>
      <c r="JS733" s="56"/>
      <c r="JT733" s="56"/>
      <c r="JU733" s="56"/>
      <c r="JV733" s="56"/>
      <c r="JW733" s="56"/>
    </row>
    <row r="734" spans="1:283" ht="85.5" x14ac:dyDescent="0.25">
      <c r="A734" s="3">
        <v>2014520000780</v>
      </c>
      <c r="B734" s="4" t="s">
        <v>1040</v>
      </c>
      <c r="C734" s="5" t="s">
        <v>16</v>
      </c>
      <c r="D734" s="31">
        <v>100000000</v>
      </c>
      <c r="E734" s="31">
        <v>100000000</v>
      </c>
      <c r="F734" s="40"/>
      <c r="G734" s="54">
        <v>0</v>
      </c>
      <c r="H734" s="54">
        <v>0</v>
      </c>
      <c r="I734" s="54">
        <f t="shared" si="18"/>
        <v>0</v>
      </c>
      <c r="J734" s="54">
        <f t="shared" si="19"/>
        <v>100000000</v>
      </c>
      <c r="K734" s="35">
        <v>826806</v>
      </c>
      <c r="L734" s="11" t="s">
        <v>40</v>
      </c>
      <c r="M734" s="5" t="s">
        <v>907</v>
      </c>
      <c r="N734" s="5" t="s">
        <v>42</v>
      </c>
      <c r="O734" s="5" t="s">
        <v>13</v>
      </c>
      <c r="P734" s="17" t="s">
        <v>145</v>
      </c>
      <c r="Q734" s="17" t="s">
        <v>146</v>
      </c>
      <c r="R734" s="47" t="s">
        <v>147</v>
      </c>
      <c r="S734" s="40" t="s">
        <v>1129</v>
      </c>
      <c r="T734" s="61">
        <v>41996</v>
      </c>
    </row>
    <row r="735" spans="1:283" ht="57" x14ac:dyDescent="0.25">
      <c r="A735" s="3">
        <v>2014520000781</v>
      </c>
      <c r="B735" s="4" t="s">
        <v>1041</v>
      </c>
      <c r="C735" s="5" t="s">
        <v>13</v>
      </c>
      <c r="D735" s="31">
        <v>1500000000</v>
      </c>
      <c r="E735" s="31">
        <v>1500000000</v>
      </c>
      <c r="F735" s="40"/>
      <c r="G735" s="54">
        <v>0</v>
      </c>
      <c r="H735" s="54">
        <v>0</v>
      </c>
      <c r="I735" s="54">
        <f t="shared" si="18"/>
        <v>0</v>
      </c>
      <c r="J735" s="54">
        <f t="shared" si="19"/>
        <v>1500000000</v>
      </c>
      <c r="K735" s="34">
        <v>700</v>
      </c>
      <c r="L735" s="11" t="s">
        <v>32</v>
      </c>
      <c r="M735" s="5" t="s">
        <v>907</v>
      </c>
      <c r="N735" s="5" t="s">
        <v>62</v>
      </c>
      <c r="O735" s="5" t="s">
        <v>13</v>
      </c>
      <c r="P735" s="17" t="s">
        <v>167</v>
      </c>
      <c r="Q735" s="17" t="s">
        <v>168</v>
      </c>
      <c r="R735" s="47" t="s">
        <v>307</v>
      </c>
      <c r="S735" s="40" t="s">
        <v>1129</v>
      </c>
      <c r="T735" s="61">
        <v>41996</v>
      </c>
    </row>
    <row r="736" spans="1:283" ht="71.25" x14ac:dyDescent="0.25">
      <c r="A736" s="3">
        <v>2014520000782</v>
      </c>
      <c r="B736" s="4" t="s">
        <v>1042</v>
      </c>
      <c r="C736" s="5" t="s">
        <v>13</v>
      </c>
      <c r="D736" s="31">
        <v>500000000</v>
      </c>
      <c r="E736" s="31">
        <v>500000000</v>
      </c>
      <c r="F736" s="40"/>
      <c r="G736" s="54">
        <v>0</v>
      </c>
      <c r="H736" s="54">
        <v>0</v>
      </c>
      <c r="I736" s="54">
        <f t="shared" si="18"/>
        <v>0</v>
      </c>
      <c r="J736" s="54">
        <f t="shared" si="19"/>
        <v>500000000</v>
      </c>
      <c r="K736" s="35">
        <v>10000</v>
      </c>
      <c r="L736" s="11" t="s">
        <v>32</v>
      </c>
      <c r="M736" s="5" t="s">
        <v>907</v>
      </c>
      <c r="N736" s="5" t="s">
        <v>62</v>
      </c>
      <c r="O736" s="5" t="s">
        <v>13</v>
      </c>
      <c r="P736" s="17" t="s">
        <v>167</v>
      </c>
      <c r="Q736" s="17" t="s">
        <v>168</v>
      </c>
      <c r="R736" s="47" t="s">
        <v>307</v>
      </c>
      <c r="S736" s="40" t="s">
        <v>1129</v>
      </c>
      <c r="T736" s="61">
        <v>41996</v>
      </c>
    </row>
    <row r="737" spans="1:20" ht="42.75" x14ac:dyDescent="0.25">
      <c r="A737" s="3">
        <v>2014520000783</v>
      </c>
      <c r="B737" s="4" t="s">
        <v>1043</v>
      </c>
      <c r="C737" s="5" t="s">
        <v>13</v>
      </c>
      <c r="D737" s="31">
        <v>78000000</v>
      </c>
      <c r="E737" s="31">
        <v>78000000</v>
      </c>
      <c r="F737" s="40"/>
      <c r="G737" s="54">
        <v>0</v>
      </c>
      <c r="H737" s="54">
        <v>0</v>
      </c>
      <c r="I737" s="54">
        <f t="shared" si="18"/>
        <v>0</v>
      </c>
      <c r="J737" s="54">
        <f t="shared" si="19"/>
        <v>78000000</v>
      </c>
      <c r="K737" s="35">
        <v>2000</v>
      </c>
      <c r="L737" s="11" t="s">
        <v>32</v>
      </c>
      <c r="M737" s="5" t="s">
        <v>907</v>
      </c>
      <c r="N737" s="5" t="s">
        <v>62</v>
      </c>
      <c r="O737" s="5" t="s">
        <v>13</v>
      </c>
      <c r="P737" s="17" t="s">
        <v>167</v>
      </c>
      <c r="Q737" s="17" t="s">
        <v>168</v>
      </c>
      <c r="R737" s="47" t="s">
        <v>169</v>
      </c>
      <c r="S737" s="40" t="s">
        <v>1129</v>
      </c>
      <c r="T737" s="61">
        <v>41996</v>
      </c>
    </row>
    <row r="738" spans="1:20" ht="71.25" x14ac:dyDescent="0.25">
      <c r="A738" s="3">
        <v>2014520000784</v>
      </c>
      <c r="B738" s="4" t="s">
        <v>1044</v>
      </c>
      <c r="C738" s="5" t="s">
        <v>16</v>
      </c>
      <c r="D738" s="31">
        <v>250000000</v>
      </c>
      <c r="E738" s="31">
        <v>250000000</v>
      </c>
      <c r="F738" s="40"/>
      <c r="G738" s="54">
        <v>0</v>
      </c>
      <c r="H738" s="54">
        <v>0</v>
      </c>
      <c r="I738" s="54">
        <f t="shared" si="18"/>
        <v>0</v>
      </c>
      <c r="J738" s="54">
        <f t="shared" si="19"/>
        <v>250000000</v>
      </c>
      <c r="K738" s="35">
        <v>826806</v>
      </c>
      <c r="L738" s="11" t="s">
        <v>40</v>
      </c>
      <c r="M738" s="5" t="s">
        <v>907</v>
      </c>
      <c r="N738" s="5" t="s">
        <v>42</v>
      </c>
      <c r="O738" s="5" t="s">
        <v>13</v>
      </c>
      <c r="P738" s="17" t="s">
        <v>145</v>
      </c>
      <c r="Q738" s="17" t="s">
        <v>146</v>
      </c>
      <c r="R738" s="47" t="s">
        <v>147</v>
      </c>
      <c r="S738" s="40" t="s">
        <v>1129</v>
      </c>
      <c r="T738" s="61">
        <v>41996</v>
      </c>
    </row>
    <row r="739" spans="1:20" ht="71.25" x14ac:dyDescent="0.25">
      <c r="A739" s="3">
        <v>2014520000785</v>
      </c>
      <c r="B739" s="4" t="s">
        <v>1045</v>
      </c>
      <c r="C739" s="5" t="s">
        <v>29</v>
      </c>
      <c r="D739" s="31">
        <v>150000000</v>
      </c>
      <c r="E739" s="31">
        <v>150000000</v>
      </c>
      <c r="F739" s="40"/>
      <c r="G739" s="54">
        <v>0</v>
      </c>
      <c r="H739" s="54">
        <v>0</v>
      </c>
      <c r="I739" s="54">
        <f t="shared" si="18"/>
        <v>0</v>
      </c>
      <c r="J739" s="54">
        <f t="shared" si="19"/>
        <v>150000000</v>
      </c>
      <c r="K739" s="35">
        <v>10000</v>
      </c>
      <c r="L739" s="11" t="s">
        <v>40</v>
      </c>
      <c r="M739" s="5" t="s">
        <v>907</v>
      </c>
      <c r="N739" s="5" t="s">
        <v>42</v>
      </c>
      <c r="O739" s="5" t="s">
        <v>13</v>
      </c>
      <c r="P739" s="17" t="s">
        <v>145</v>
      </c>
      <c r="Q739" s="17" t="s">
        <v>146</v>
      </c>
      <c r="R739" s="47" t="s">
        <v>147</v>
      </c>
      <c r="S739" s="40" t="s">
        <v>1129</v>
      </c>
      <c r="T739" s="61">
        <v>41996</v>
      </c>
    </row>
    <row r="740" spans="1:20" ht="71.25" x14ac:dyDescent="0.25">
      <c r="A740" s="3">
        <v>2014520000786</v>
      </c>
      <c r="B740" s="4" t="s">
        <v>1046</v>
      </c>
      <c r="C740" s="5" t="s">
        <v>13</v>
      </c>
      <c r="D740" s="31">
        <v>530000000</v>
      </c>
      <c r="E740" s="31">
        <v>530000000</v>
      </c>
      <c r="F740" s="40"/>
      <c r="G740" s="54">
        <v>0</v>
      </c>
      <c r="H740" s="54">
        <v>0</v>
      </c>
      <c r="I740" s="54">
        <f t="shared" si="18"/>
        <v>0</v>
      </c>
      <c r="J740" s="54">
        <f t="shared" si="19"/>
        <v>530000000</v>
      </c>
      <c r="K740" s="34">
        <v>170</v>
      </c>
      <c r="L740" s="11" t="s">
        <v>40</v>
      </c>
      <c r="M740" s="5" t="s">
        <v>907</v>
      </c>
      <c r="N740" s="5" t="s">
        <v>42</v>
      </c>
      <c r="O740" s="5" t="s">
        <v>13</v>
      </c>
      <c r="P740" s="17" t="s">
        <v>145</v>
      </c>
      <c r="Q740" s="17" t="s">
        <v>146</v>
      </c>
      <c r="R740" s="47" t="s">
        <v>147</v>
      </c>
      <c r="S740" s="40" t="s">
        <v>1129</v>
      </c>
      <c r="T740" s="61">
        <v>41996</v>
      </c>
    </row>
    <row r="741" spans="1:20" ht="99.75" x14ac:dyDescent="0.25">
      <c r="A741" s="3">
        <v>2014520000787</v>
      </c>
      <c r="B741" s="4" t="s">
        <v>1047</v>
      </c>
      <c r="C741" s="5" t="s">
        <v>13</v>
      </c>
      <c r="D741" s="31">
        <v>15010777811</v>
      </c>
      <c r="E741" s="31">
        <v>3851136930</v>
      </c>
      <c r="F741" s="60">
        <f>+D741-E741</f>
        <v>11159640881</v>
      </c>
      <c r="G741" s="54">
        <v>0</v>
      </c>
      <c r="H741" s="54">
        <v>0</v>
      </c>
      <c r="I741" s="54">
        <f t="shared" si="18"/>
        <v>0</v>
      </c>
      <c r="J741" s="54">
        <f t="shared" si="19"/>
        <v>15010777811</v>
      </c>
      <c r="K741" s="35">
        <v>1660087</v>
      </c>
      <c r="L741" s="11" t="s">
        <v>204</v>
      </c>
      <c r="M741" s="5" t="s">
        <v>907</v>
      </c>
      <c r="N741" s="5" t="s">
        <v>14</v>
      </c>
      <c r="O741" s="5" t="s">
        <v>13</v>
      </c>
      <c r="P741" s="17" t="s">
        <v>174</v>
      </c>
      <c r="Q741" s="17" t="s">
        <v>206</v>
      </c>
      <c r="R741" s="47" t="s">
        <v>207</v>
      </c>
      <c r="S741" s="40" t="s">
        <v>1129</v>
      </c>
      <c r="T741" s="61">
        <v>41999</v>
      </c>
    </row>
    <row r="742" spans="1:20" ht="99.75" x14ac:dyDescent="0.25">
      <c r="A742" s="3">
        <v>2014520000788</v>
      </c>
      <c r="B742" s="4" t="s">
        <v>1048</v>
      </c>
      <c r="C742" s="5" t="s">
        <v>13</v>
      </c>
      <c r="D742" s="31">
        <v>4775012790</v>
      </c>
      <c r="E742" s="31">
        <v>4775012790</v>
      </c>
      <c r="F742" s="40"/>
      <c r="G742" s="54">
        <v>0</v>
      </c>
      <c r="H742" s="54">
        <v>0</v>
      </c>
      <c r="I742" s="54">
        <f t="shared" si="18"/>
        <v>0</v>
      </c>
      <c r="J742" s="54">
        <f t="shared" si="19"/>
        <v>4775012790</v>
      </c>
      <c r="K742" s="35">
        <v>1660087</v>
      </c>
      <c r="L742" s="11" t="s">
        <v>204</v>
      </c>
      <c r="M742" s="5" t="s">
        <v>907</v>
      </c>
      <c r="N742" s="5" t="s">
        <v>14</v>
      </c>
      <c r="O742" s="5" t="s">
        <v>13</v>
      </c>
      <c r="P742" s="17" t="s">
        <v>174</v>
      </c>
      <c r="Q742" s="17" t="s">
        <v>206</v>
      </c>
      <c r="R742" s="47" t="s">
        <v>207</v>
      </c>
      <c r="S742" s="40" t="s">
        <v>1129</v>
      </c>
      <c r="T742" s="61">
        <v>41999</v>
      </c>
    </row>
    <row r="743" spans="1:20" ht="85.5" x14ac:dyDescent="0.25">
      <c r="A743" s="3">
        <v>2014520000789</v>
      </c>
      <c r="B743" s="4" t="s">
        <v>1049</v>
      </c>
      <c r="C743" s="5" t="s">
        <v>13</v>
      </c>
      <c r="D743" s="31">
        <v>244828000</v>
      </c>
      <c r="E743" s="31">
        <v>244828000</v>
      </c>
      <c r="F743" s="40"/>
      <c r="G743" s="54">
        <v>0</v>
      </c>
      <c r="H743" s="54">
        <v>0</v>
      </c>
      <c r="I743" s="54">
        <f t="shared" si="18"/>
        <v>0</v>
      </c>
      <c r="J743" s="54">
        <f t="shared" si="19"/>
        <v>244828000</v>
      </c>
      <c r="K743" s="35">
        <v>1701782</v>
      </c>
      <c r="L743" s="11" t="s">
        <v>49</v>
      </c>
      <c r="M743" s="5" t="s">
        <v>907</v>
      </c>
      <c r="N743" s="5" t="s">
        <v>29</v>
      </c>
      <c r="O743" s="5" t="s">
        <v>13</v>
      </c>
      <c r="P743" s="17" t="s">
        <v>194</v>
      </c>
      <c r="Q743" s="17" t="s">
        <v>402</v>
      </c>
      <c r="R743" s="47" t="s">
        <v>403</v>
      </c>
      <c r="S743" s="40" t="s">
        <v>1129</v>
      </c>
      <c r="T743" s="61">
        <v>41999</v>
      </c>
    </row>
    <row r="744" spans="1:20" ht="71.25" x14ac:dyDescent="0.25">
      <c r="A744" s="3">
        <v>2014520000790</v>
      </c>
      <c r="B744" s="4" t="s">
        <v>1050</v>
      </c>
      <c r="C744" s="5" t="s">
        <v>13</v>
      </c>
      <c r="D744" s="31">
        <v>6964720349</v>
      </c>
      <c r="E744" s="31">
        <v>6964720349</v>
      </c>
      <c r="F744" s="40"/>
      <c r="G744" s="54">
        <v>0</v>
      </c>
      <c r="H744" s="54">
        <v>0</v>
      </c>
      <c r="I744" s="54">
        <f t="shared" si="18"/>
        <v>0</v>
      </c>
      <c r="J744" s="54">
        <f t="shared" si="19"/>
        <v>6964720349</v>
      </c>
      <c r="K744" s="35">
        <v>1701782</v>
      </c>
      <c r="L744" s="11" t="s">
        <v>80</v>
      </c>
      <c r="M744" s="5" t="s">
        <v>907</v>
      </c>
      <c r="N744" s="5" t="s">
        <v>29</v>
      </c>
      <c r="O744" s="5" t="s">
        <v>13</v>
      </c>
      <c r="P744" s="17" t="s">
        <v>76</v>
      </c>
      <c r="Q744" s="17" t="s">
        <v>135</v>
      </c>
      <c r="R744" s="47" t="s">
        <v>136</v>
      </c>
      <c r="S744" s="40" t="s">
        <v>1129</v>
      </c>
      <c r="T744" s="61">
        <v>41999</v>
      </c>
    </row>
    <row r="745" spans="1:20" ht="57" x14ac:dyDescent="0.25">
      <c r="A745" s="3">
        <v>2014520000791</v>
      </c>
      <c r="B745" s="4" t="s">
        <v>1051</v>
      </c>
      <c r="C745" s="5" t="s">
        <v>13</v>
      </c>
      <c r="D745" s="31">
        <v>709032145</v>
      </c>
      <c r="E745" s="31">
        <v>709032145</v>
      </c>
      <c r="F745" s="40"/>
      <c r="G745" s="31">
        <v>1387371718</v>
      </c>
      <c r="H745" s="54">
        <v>0</v>
      </c>
      <c r="I745" s="54">
        <f t="shared" si="18"/>
        <v>1387371718</v>
      </c>
      <c r="J745" s="54">
        <f t="shared" si="19"/>
        <v>2096403863</v>
      </c>
      <c r="K745" s="34">
        <v>256</v>
      </c>
      <c r="L745" s="11" t="s">
        <v>45</v>
      </c>
      <c r="M745" s="5" t="s">
        <v>907</v>
      </c>
      <c r="N745" s="5" t="s">
        <v>17</v>
      </c>
      <c r="O745" s="5" t="s">
        <v>13</v>
      </c>
      <c r="P745" s="17" t="s">
        <v>194</v>
      </c>
      <c r="Q745" s="17" t="s">
        <v>17</v>
      </c>
      <c r="R745" s="47" t="s">
        <v>257</v>
      </c>
      <c r="S745" s="40" t="s">
        <v>1128</v>
      </c>
      <c r="T745" s="61">
        <v>41999</v>
      </c>
    </row>
    <row r="746" spans="1:20" ht="99.75" x14ac:dyDescent="0.25">
      <c r="A746" s="3">
        <v>2014520000792</v>
      </c>
      <c r="B746" s="4" t="s">
        <v>1052</v>
      </c>
      <c r="C746" s="5" t="s">
        <v>13</v>
      </c>
      <c r="D746" s="31">
        <v>2484081796</v>
      </c>
      <c r="E746" s="31">
        <v>2484081796</v>
      </c>
      <c r="F746" s="40"/>
      <c r="G746" s="54">
        <v>0</v>
      </c>
      <c r="H746" s="54">
        <v>0</v>
      </c>
      <c r="I746" s="54">
        <f t="shared" ref="I746:I796" si="20">+G746+H746</f>
        <v>0</v>
      </c>
      <c r="J746" s="54">
        <f t="shared" ref="J746:J796" si="21">+D746+I746</f>
        <v>2484081796</v>
      </c>
      <c r="K746" s="35">
        <v>1660087</v>
      </c>
      <c r="L746" s="11" t="s">
        <v>204</v>
      </c>
      <c r="M746" s="5" t="s">
        <v>907</v>
      </c>
      <c r="N746" s="5" t="s">
        <v>14</v>
      </c>
      <c r="O746" s="5" t="s">
        <v>13</v>
      </c>
      <c r="P746" s="17" t="s">
        <v>174</v>
      </c>
      <c r="Q746" s="17" t="s">
        <v>206</v>
      </c>
      <c r="R746" s="47" t="s">
        <v>540</v>
      </c>
      <c r="S746" s="40" t="s">
        <v>1129</v>
      </c>
      <c r="T746" s="61">
        <v>41999</v>
      </c>
    </row>
    <row r="747" spans="1:20" ht="57" x14ac:dyDescent="0.25">
      <c r="A747" s="3">
        <v>2014520000793</v>
      </c>
      <c r="B747" s="4" t="s">
        <v>1053</v>
      </c>
      <c r="C747" s="5" t="s">
        <v>13</v>
      </c>
      <c r="D747" s="31">
        <v>800000000</v>
      </c>
      <c r="E747" s="31">
        <v>800000000</v>
      </c>
      <c r="F747" s="40"/>
      <c r="G747" s="54">
        <v>0</v>
      </c>
      <c r="H747" s="54">
        <v>0</v>
      </c>
      <c r="I747" s="54">
        <f t="shared" si="20"/>
        <v>0</v>
      </c>
      <c r="J747" s="54">
        <f t="shared" si="21"/>
        <v>800000000</v>
      </c>
      <c r="K747" s="35">
        <v>15500</v>
      </c>
      <c r="L747" s="11" t="s">
        <v>32</v>
      </c>
      <c r="M747" s="5" t="s">
        <v>907</v>
      </c>
      <c r="N747" s="5" t="s">
        <v>96</v>
      </c>
      <c r="O747" s="5" t="s">
        <v>13</v>
      </c>
      <c r="P747" s="17" t="s">
        <v>76</v>
      </c>
      <c r="Q747" s="17" t="s">
        <v>131</v>
      </c>
      <c r="R747" s="47" t="s">
        <v>293</v>
      </c>
      <c r="S747" s="40" t="s">
        <v>1129</v>
      </c>
      <c r="T747" s="61">
        <v>41999</v>
      </c>
    </row>
    <row r="748" spans="1:20" ht="42.75" x14ac:dyDescent="0.25">
      <c r="A748" s="3">
        <v>2014520000794</v>
      </c>
      <c r="B748" s="4" t="s">
        <v>1054</v>
      </c>
      <c r="C748" s="5" t="s">
        <v>13</v>
      </c>
      <c r="D748" s="31">
        <v>635003986</v>
      </c>
      <c r="E748" s="31">
        <v>635003986</v>
      </c>
      <c r="F748" s="40"/>
      <c r="G748" s="54">
        <v>0</v>
      </c>
      <c r="H748" s="54">
        <v>0</v>
      </c>
      <c r="I748" s="54">
        <f t="shared" si="20"/>
        <v>0</v>
      </c>
      <c r="J748" s="54">
        <f t="shared" si="21"/>
        <v>635003986</v>
      </c>
      <c r="K748" s="35">
        <v>1701840</v>
      </c>
      <c r="L748" s="11" t="s">
        <v>49</v>
      </c>
      <c r="M748" s="5" t="s">
        <v>907</v>
      </c>
      <c r="N748" s="5" t="s">
        <v>17</v>
      </c>
      <c r="O748" s="5" t="s">
        <v>13</v>
      </c>
      <c r="P748" s="17" t="s">
        <v>194</v>
      </c>
      <c r="Q748" s="17" t="s">
        <v>17</v>
      </c>
      <c r="R748" s="47" t="s">
        <v>257</v>
      </c>
      <c r="S748" s="40" t="s">
        <v>1129</v>
      </c>
      <c r="T748" s="61">
        <v>41999</v>
      </c>
    </row>
    <row r="749" spans="1:20" ht="57" x14ac:dyDescent="0.25">
      <c r="A749" s="3">
        <v>2014520000795</v>
      </c>
      <c r="B749" s="4" t="s">
        <v>1055</v>
      </c>
      <c r="C749" s="5" t="s">
        <v>13</v>
      </c>
      <c r="D749" s="31">
        <v>800000000</v>
      </c>
      <c r="E749" s="31">
        <v>800000000</v>
      </c>
      <c r="F749" s="40"/>
      <c r="G749" s="54">
        <v>0</v>
      </c>
      <c r="H749" s="54">
        <v>0</v>
      </c>
      <c r="I749" s="54">
        <f t="shared" si="20"/>
        <v>0</v>
      </c>
      <c r="J749" s="54">
        <f t="shared" si="21"/>
        <v>800000000</v>
      </c>
      <c r="K749" s="35">
        <v>13881</v>
      </c>
      <c r="L749" s="11" t="s">
        <v>32</v>
      </c>
      <c r="M749" s="5" t="s">
        <v>907</v>
      </c>
      <c r="N749" s="5" t="s">
        <v>1056</v>
      </c>
      <c r="O749" s="5" t="s">
        <v>13</v>
      </c>
      <c r="P749" s="17" t="s">
        <v>76</v>
      </c>
      <c r="Q749" s="17" t="s">
        <v>131</v>
      </c>
      <c r="R749" s="47" t="s">
        <v>293</v>
      </c>
      <c r="S749" s="40" t="s">
        <v>1129</v>
      </c>
      <c r="T749" s="61">
        <v>41999</v>
      </c>
    </row>
    <row r="750" spans="1:20" ht="57" x14ac:dyDescent="0.25">
      <c r="A750" s="3">
        <v>2014520000796</v>
      </c>
      <c r="B750" s="4" t="s">
        <v>1057</v>
      </c>
      <c r="C750" s="5" t="s">
        <v>13</v>
      </c>
      <c r="D750" s="31">
        <v>906500000</v>
      </c>
      <c r="E750" s="31">
        <v>906500000</v>
      </c>
      <c r="F750" s="40"/>
      <c r="G750" s="54">
        <v>0</v>
      </c>
      <c r="H750" s="54">
        <v>0</v>
      </c>
      <c r="I750" s="54">
        <f t="shared" si="20"/>
        <v>0</v>
      </c>
      <c r="J750" s="54">
        <f t="shared" si="21"/>
        <v>906500000</v>
      </c>
      <c r="K750" s="35">
        <v>10000</v>
      </c>
      <c r="L750" s="11" t="s">
        <v>32</v>
      </c>
      <c r="M750" s="5" t="s">
        <v>907</v>
      </c>
      <c r="N750" s="5" t="s">
        <v>91</v>
      </c>
      <c r="O750" s="5" t="s">
        <v>13</v>
      </c>
      <c r="P750" s="17" t="s">
        <v>76</v>
      </c>
      <c r="Q750" s="17" t="s">
        <v>131</v>
      </c>
      <c r="R750" s="47" t="s">
        <v>469</v>
      </c>
      <c r="S750" s="40" t="s">
        <v>1129</v>
      </c>
      <c r="T750" s="61">
        <v>41999</v>
      </c>
    </row>
    <row r="751" spans="1:20" ht="57" x14ac:dyDescent="0.25">
      <c r="A751" s="3">
        <v>2014520000797</v>
      </c>
      <c r="B751" s="4" t="s">
        <v>1058</v>
      </c>
      <c r="C751" s="5" t="s">
        <v>13</v>
      </c>
      <c r="D751" s="31">
        <v>193500000</v>
      </c>
      <c r="E751" s="31">
        <v>193500000</v>
      </c>
      <c r="F751" s="40"/>
      <c r="G751" s="54">
        <v>0</v>
      </c>
      <c r="H751" s="54">
        <v>0</v>
      </c>
      <c r="I751" s="54">
        <f t="shared" si="20"/>
        <v>0</v>
      </c>
      <c r="J751" s="54">
        <f t="shared" si="21"/>
        <v>193500000</v>
      </c>
      <c r="K751" s="35">
        <v>180000</v>
      </c>
      <c r="L751" s="11" t="s">
        <v>32</v>
      </c>
      <c r="M751" s="5" t="s">
        <v>907</v>
      </c>
      <c r="N751" s="5" t="s">
        <v>91</v>
      </c>
      <c r="O751" s="5" t="s">
        <v>13</v>
      </c>
      <c r="P751" s="17" t="s">
        <v>76</v>
      </c>
      <c r="Q751" s="17" t="s">
        <v>131</v>
      </c>
      <c r="R751" s="47" t="s">
        <v>469</v>
      </c>
      <c r="S751" s="40" t="s">
        <v>1129</v>
      </c>
      <c r="T751" s="61">
        <v>41999</v>
      </c>
    </row>
    <row r="752" spans="1:20" ht="57" x14ac:dyDescent="0.25">
      <c r="A752" s="3">
        <v>2014520000798</v>
      </c>
      <c r="B752" s="4" t="s">
        <v>1059</v>
      </c>
      <c r="C752" s="5" t="s">
        <v>13</v>
      </c>
      <c r="D752" s="31">
        <v>950000000</v>
      </c>
      <c r="E752" s="31">
        <v>950000000</v>
      </c>
      <c r="F752" s="40"/>
      <c r="G752" s="54">
        <v>0</v>
      </c>
      <c r="H752" s="54">
        <v>0</v>
      </c>
      <c r="I752" s="54">
        <f t="shared" si="20"/>
        <v>0</v>
      </c>
      <c r="J752" s="54">
        <f t="shared" si="21"/>
        <v>950000000</v>
      </c>
      <c r="K752" s="35">
        <v>7045</v>
      </c>
      <c r="L752" s="11" t="s">
        <v>32</v>
      </c>
      <c r="M752" s="5" t="s">
        <v>907</v>
      </c>
      <c r="N752" s="5" t="s">
        <v>94</v>
      </c>
      <c r="O752" s="5" t="s">
        <v>13</v>
      </c>
      <c r="P752" s="17" t="s">
        <v>76</v>
      </c>
      <c r="Q752" s="17" t="s">
        <v>131</v>
      </c>
      <c r="R752" s="47" t="s">
        <v>95</v>
      </c>
      <c r="S752" s="40" t="s">
        <v>1129</v>
      </c>
      <c r="T752" s="61">
        <v>41999</v>
      </c>
    </row>
    <row r="753" spans="1:283" ht="85.5" x14ac:dyDescent="0.25">
      <c r="A753" s="3">
        <v>2014520000799</v>
      </c>
      <c r="B753" s="4" t="s">
        <v>1060</v>
      </c>
      <c r="C753" s="5" t="s">
        <v>13</v>
      </c>
      <c r="D753" s="31">
        <v>61060000</v>
      </c>
      <c r="E753" s="31">
        <v>40060000</v>
      </c>
      <c r="F753" s="60">
        <f>+D753-E753</f>
        <v>21000000</v>
      </c>
      <c r="G753" s="54">
        <v>0</v>
      </c>
      <c r="H753" s="54">
        <v>0</v>
      </c>
      <c r="I753" s="54">
        <f t="shared" si="20"/>
        <v>0</v>
      </c>
      <c r="J753" s="54">
        <f t="shared" si="21"/>
        <v>61060000</v>
      </c>
      <c r="K753" s="35">
        <v>1701840</v>
      </c>
      <c r="L753" s="11" t="s">
        <v>49</v>
      </c>
      <c r="M753" s="5" t="s">
        <v>907</v>
      </c>
      <c r="N753" s="5" t="s">
        <v>29</v>
      </c>
      <c r="O753" s="5" t="s">
        <v>13</v>
      </c>
      <c r="P753" s="17" t="s">
        <v>194</v>
      </c>
      <c r="Q753" s="17" t="s">
        <v>402</v>
      </c>
      <c r="R753" s="47" t="s">
        <v>403</v>
      </c>
      <c r="S753" s="40" t="s">
        <v>1129</v>
      </c>
      <c r="T753" s="61">
        <v>41999</v>
      </c>
    </row>
    <row r="754" spans="1:283" ht="57" x14ac:dyDescent="0.25">
      <c r="A754" s="3">
        <v>2014520000800</v>
      </c>
      <c r="B754" s="4" t="s">
        <v>1061</v>
      </c>
      <c r="C754" s="5" t="s">
        <v>13</v>
      </c>
      <c r="D754" s="31">
        <v>950000000</v>
      </c>
      <c r="E754" s="31">
        <v>950000000</v>
      </c>
      <c r="F754" s="40"/>
      <c r="G754" s="54">
        <v>0</v>
      </c>
      <c r="H754" s="54">
        <v>0</v>
      </c>
      <c r="I754" s="54">
        <f t="shared" si="20"/>
        <v>0</v>
      </c>
      <c r="J754" s="54">
        <f t="shared" si="21"/>
        <v>950000000</v>
      </c>
      <c r="K754" s="35">
        <v>10752</v>
      </c>
      <c r="L754" s="11" t="s">
        <v>32</v>
      </c>
      <c r="M754" s="5" t="s">
        <v>907</v>
      </c>
      <c r="N754" s="5" t="s">
        <v>92</v>
      </c>
      <c r="O754" s="5" t="s">
        <v>13</v>
      </c>
      <c r="P754" s="17" t="s">
        <v>76</v>
      </c>
      <c r="Q754" s="17" t="s">
        <v>131</v>
      </c>
      <c r="R754" s="47" t="s">
        <v>93</v>
      </c>
      <c r="S754" s="40" t="s">
        <v>1129</v>
      </c>
      <c r="T754" s="61">
        <v>41999</v>
      </c>
    </row>
    <row r="755" spans="1:283" ht="42.75" x14ac:dyDescent="0.25">
      <c r="A755" s="3">
        <v>2014520000801</v>
      </c>
      <c r="B755" s="4" t="s">
        <v>1062</v>
      </c>
      <c r="C755" s="5" t="s">
        <v>13</v>
      </c>
      <c r="D755" s="31">
        <v>446719188</v>
      </c>
      <c r="E755" s="31">
        <v>446719188</v>
      </c>
      <c r="F755" s="40"/>
      <c r="G755" s="54">
        <v>0</v>
      </c>
      <c r="H755" s="54">
        <v>0</v>
      </c>
      <c r="I755" s="54">
        <f t="shared" si="20"/>
        <v>0</v>
      </c>
      <c r="J755" s="54">
        <f t="shared" si="21"/>
        <v>446719188</v>
      </c>
      <c r="K755" s="35">
        <v>850000</v>
      </c>
      <c r="L755" s="11" t="s">
        <v>446</v>
      </c>
      <c r="M755" s="5" t="s">
        <v>907</v>
      </c>
      <c r="N755" s="5" t="s">
        <v>104</v>
      </c>
      <c r="O755" s="5" t="s">
        <v>13</v>
      </c>
      <c r="P755" s="17" t="s">
        <v>167</v>
      </c>
      <c r="Q755" s="17" t="s">
        <v>448</v>
      </c>
      <c r="R755" s="47" t="s">
        <v>674</v>
      </c>
      <c r="S755" s="40" t="s">
        <v>1129</v>
      </c>
      <c r="T755" s="61">
        <v>41999</v>
      </c>
    </row>
    <row r="756" spans="1:283" ht="42.75" x14ac:dyDescent="0.25">
      <c r="A756" s="3">
        <v>2014520000802</v>
      </c>
      <c r="B756" s="4" t="s">
        <v>1063</v>
      </c>
      <c r="C756" s="5" t="s">
        <v>13</v>
      </c>
      <c r="D756" s="31">
        <v>587400000</v>
      </c>
      <c r="E756" s="31">
        <v>587400000</v>
      </c>
      <c r="F756" s="40"/>
      <c r="G756" s="54">
        <v>0</v>
      </c>
      <c r="H756" s="54">
        <v>0</v>
      </c>
      <c r="I756" s="54">
        <f t="shared" si="20"/>
        <v>0</v>
      </c>
      <c r="J756" s="54">
        <f t="shared" si="21"/>
        <v>587400000</v>
      </c>
      <c r="K756" s="35">
        <v>850000</v>
      </c>
      <c r="L756" s="11" t="s">
        <v>446</v>
      </c>
      <c r="M756" s="5" t="s">
        <v>907</v>
      </c>
      <c r="N756" s="5" t="s">
        <v>104</v>
      </c>
      <c r="O756" s="5" t="s">
        <v>13</v>
      </c>
      <c r="P756" s="17" t="s">
        <v>167</v>
      </c>
      <c r="Q756" s="17" t="s">
        <v>448</v>
      </c>
      <c r="R756" s="47" t="s">
        <v>672</v>
      </c>
      <c r="S756" s="40" t="s">
        <v>1129</v>
      </c>
      <c r="T756" s="61">
        <v>41999</v>
      </c>
    </row>
    <row r="757" spans="1:283" ht="57" x14ac:dyDescent="0.25">
      <c r="A757" s="3">
        <v>2014520000803</v>
      </c>
      <c r="B757" s="4" t="s">
        <v>1064</v>
      </c>
      <c r="C757" s="5" t="s">
        <v>13</v>
      </c>
      <c r="D757" s="31">
        <v>303606740</v>
      </c>
      <c r="E757" s="31">
        <v>303606740</v>
      </c>
      <c r="F757" s="40"/>
      <c r="G757" s="54">
        <v>0</v>
      </c>
      <c r="H757" s="54">
        <v>0</v>
      </c>
      <c r="I757" s="54">
        <f t="shared" si="20"/>
        <v>0</v>
      </c>
      <c r="J757" s="54">
        <f t="shared" si="21"/>
        <v>303606740</v>
      </c>
      <c r="K757" s="35">
        <v>1744275</v>
      </c>
      <c r="L757" s="11" t="s">
        <v>80</v>
      </c>
      <c r="M757" s="5" t="s">
        <v>907</v>
      </c>
      <c r="N757" s="5" t="s">
        <v>14</v>
      </c>
      <c r="O757" s="5" t="s">
        <v>13</v>
      </c>
      <c r="P757" s="17" t="s">
        <v>159</v>
      </c>
      <c r="Q757" s="17" t="s">
        <v>160</v>
      </c>
      <c r="R757" s="47" t="s">
        <v>667</v>
      </c>
      <c r="S757" s="40" t="s">
        <v>1129</v>
      </c>
      <c r="T757" s="61">
        <v>41999</v>
      </c>
    </row>
    <row r="758" spans="1:283" ht="42.75" x14ac:dyDescent="0.25">
      <c r="A758" s="3">
        <v>2014520000804</v>
      </c>
      <c r="B758" s="4" t="s">
        <v>1065</v>
      </c>
      <c r="C758" s="5" t="s">
        <v>13</v>
      </c>
      <c r="D758" s="31">
        <v>3569222060</v>
      </c>
      <c r="E758" s="31">
        <v>1852863381</v>
      </c>
      <c r="F758" s="60">
        <f>+D758-E758</f>
        <v>1716358679</v>
      </c>
      <c r="G758" s="54">
        <v>0</v>
      </c>
      <c r="H758" s="54">
        <v>0</v>
      </c>
      <c r="I758" s="54">
        <f t="shared" si="20"/>
        <v>0</v>
      </c>
      <c r="J758" s="54">
        <f t="shared" si="21"/>
        <v>3569222060</v>
      </c>
      <c r="K758" s="35">
        <v>850000</v>
      </c>
      <c r="L758" s="11" t="s">
        <v>446</v>
      </c>
      <c r="M758" s="5" t="s">
        <v>907</v>
      </c>
      <c r="N758" s="5" t="s">
        <v>104</v>
      </c>
      <c r="O758" s="5" t="s">
        <v>13</v>
      </c>
      <c r="P758" s="17" t="s">
        <v>167</v>
      </c>
      <c r="Q758" s="17" t="s">
        <v>448</v>
      </c>
      <c r="R758" s="47" t="s">
        <v>449</v>
      </c>
      <c r="S758" s="40" t="s">
        <v>1129</v>
      </c>
      <c r="T758" s="61">
        <v>41999</v>
      </c>
    </row>
    <row r="759" spans="1:283" ht="42.75" x14ac:dyDescent="0.25">
      <c r="A759" s="3">
        <v>2014520000805</v>
      </c>
      <c r="B759" s="4" t="s">
        <v>1066</v>
      </c>
      <c r="C759" s="5" t="s">
        <v>13</v>
      </c>
      <c r="D759" s="31">
        <v>65000000</v>
      </c>
      <c r="E759" s="31">
        <v>65000000</v>
      </c>
      <c r="F759" s="40"/>
      <c r="G759" s="54">
        <v>0</v>
      </c>
      <c r="H759" s="54">
        <v>0</v>
      </c>
      <c r="I759" s="54">
        <f t="shared" si="20"/>
        <v>0</v>
      </c>
      <c r="J759" s="54">
        <f t="shared" si="21"/>
        <v>65000000</v>
      </c>
      <c r="K759" s="35">
        <v>1744275</v>
      </c>
      <c r="L759" s="11" t="s">
        <v>80</v>
      </c>
      <c r="M759" s="5" t="s">
        <v>907</v>
      </c>
      <c r="N759" s="5" t="s">
        <v>29</v>
      </c>
      <c r="O759" s="5" t="s">
        <v>13</v>
      </c>
      <c r="P759" s="17" t="s">
        <v>159</v>
      </c>
      <c r="Q759" s="17" t="s">
        <v>160</v>
      </c>
      <c r="R759" s="47" t="s">
        <v>667</v>
      </c>
      <c r="S759" s="40" t="s">
        <v>1129</v>
      </c>
      <c r="T759" s="61">
        <v>41999</v>
      </c>
    </row>
    <row r="760" spans="1:283" ht="71.25" x14ac:dyDescent="0.25">
      <c r="A760" s="3">
        <v>2014520000806</v>
      </c>
      <c r="B760" s="4" t="s">
        <v>1067</v>
      </c>
      <c r="C760" s="5" t="s">
        <v>13</v>
      </c>
      <c r="D760" s="31">
        <v>713790898</v>
      </c>
      <c r="E760" s="31">
        <v>713790898</v>
      </c>
      <c r="F760" s="40"/>
      <c r="G760" s="54">
        <v>0</v>
      </c>
      <c r="H760" s="54">
        <v>0</v>
      </c>
      <c r="I760" s="54">
        <f t="shared" si="20"/>
        <v>0</v>
      </c>
      <c r="J760" s="54">
        <f t="shared" si="21"/>
        <v>713790898</v>
      </c>
      <c r="K760" s="35">
        <v>174475</v>
      </c>
      <c r="L760" s="11" t="s">
        <v>80</v>
      </c>
      <c r="M760" s="5" t="s">
        <v>907</v>
      </c>
      <c r="N760" s="5" t="s">
        <v>29</v>
      </c>
      <c r="O760" s="5" t="s">
        <v>13</v>
      </c>
      <c r="P760" s="17" t="s">
        <v>159</v>
      </c>
      <c r="Q760" s="17" t="s">
        <v>160</v>
      </c>
      <c r="R760" s="47" t="s">
        <v>667</v>
      </c>
      <c r="S760" s="40" t="s">
        <v>1129</v>
      </c>
      <c r="T760" s="61">
        <v>41999</v>
      </c>
    </row>
    <row r="761" spans="1:283" ht="42.75" x14ac:dyDescent="0.25">
      <c r="A761" s="3">
        <v>2014520000807</v>
      </c>
      <c r="B761" s="4" t="s">
        <v>1068</v>
      </c>
      <c r="C761" s="5" t="s">
        <v>13</v>
      </c>
      <c r="D761" s="31">
        <v>587500000</v>
      </c>
      <c r="E761" s="31">
        <v>587500000</v>
      </c>
      <c r="F761" s="40"/>
      <c r="G761" s="54">
        <v>0</v>
      </c>
      <c r="H761" s="54">
        <v>0</v>
      </c>
      <c r="I761" s="54">
        <f t="shared" si="20"/>
        <v>0</v>
      </c>
      <c r="J761" s="54">
        <f t="shared" si="21"/>
        <v>587500000</v>
      </c>
      <c r="K761" s="35">
        <v>850000</v>
      </c>
      <c r="L761" s="11" t="s">
        <v>446</v>
      </c>
      <c r="M761" s="5" t="s">
        <v>907</v>
      </c>
      <c r="N761" s="5" t="s">
        <v>104</v>
      </c>
      <c r="O761" s="5" t="s">
        <v>13</v>
      </c>
      <c r="P761" s="17" t="s">
        <v>167</v>
      </c>
      <c r="Q761" s="17" t="s">
        <v>448</v>
      </c>
      <c r="R761" s="47" t="s">
        <v>501</v>
      </c>
      <c r="S761" s="40" t="s">
        <v>1129</v>
      </c>
      <c r="T761" s="61">
        <v>41999</v>
      </c>
    </row>
    <row r="762" spans="1:283" ht="57" x14ac:dyDescent="0.25">
      <c r="A762" s="3">
        <v>2014520000808</v>
      </c>
      <c r="B762" s="4" t="s">
        <v>1069</v>
      </c>
      <c r="C762" s="5" t="s">
        <v>13</v>
      </c>
      <c r="D762" s="31">
        <v>439887000000</v>
      </c>
      <c r="E762" s="31">
        <v>439887000000</v>
      </c>
      <c r="F762" s="40"/>
      <c r="G762" s="54">
        <v>0</v>
      </c>
      <c r="H762" s="54">
        <v>0</v>
      </c>
      <c r="I762" s="54">
        <f t="shared" si="20"/>
        <v>0</v>
      </c>
      <c r="J762" s="54">
        <f t="shared" si="21"/>
        <v>439887000000</v>
      </c>
      <c r="K762" s="35">
        <v>173996</v>
      </c>
      <c r="L762" s="11" t="s">
        <v>51</v>
      </c>
      <c r="M762" s="5" t="s">
        <v>907</v>
      </c>
      <c r="N762" s="5" t="s">
        <v>27</v>
      </c>
      <c r="O762" s="5" t="s">
        <v>13</v>
      </c>
      <c r="P762" s="17" t="s">
        <v>76</v>
      </c>
      <c r="Q762" s="17" t="s">
        <v>77</v>
      </c>
      <c r="R762" s="47" t="s">
        <v>78</v>
      </c>
      <c r="S762" s="40" t="s">
        <v>1129</v>
      </c>
      <c r="T762" s="61">
        <v>42002</v>
      </c>
    </row>
    <row r="763" spans="1:283" ht="42.75" x14ac:dyDescent="0.25">
      <c r="A763" s="3">
        <v>2014520000809</v>
      </c>
      <c r="B763" s="4" t="s">
        <v>1070</v>
      </c>
      <c r="C763" s="5" t="s">
        <v>13</v>
      </c>
      <c r="D763" s="31">
        <v>50000000</v>
      </c>
      <c r="E763" s="31">
        <v>50000000</v>
      </c>
      <c r="F763" s="40"/>
      <c r="G763" s="54">
        <v>0</v>
      </c>
      <c r="H763" s="54">
        <v>0</v>
      </c>
      <c r="I763" s="54">
        <f t="shared" si="20"/>
        <v>0</v>
      </c>
      <c r="J763" s="54">
        <f t="shared" si="21"/>
        <v>50000000</v>
      </c>
      <c r="K763" s="35">
        <v>1701840</v>
      </c>
      <c r="L763" s="11" t="s">
        <v>49</v>
      </c>
      <c r="M763" s="5" t="s">
        <v>907</v>
      </c>
      <c r="N763" s="5" t="s">
        <v>29</v>
      </c>
      <c r="O763" s="5" t="s">
        <v>13</v>
      </c>
      <c r="P763" s="17" t="s">
        <v>145</v>
      </c>
      <c r="Q763" s="17" t="s">
        <v>278</v>
      </c>
      <c r="R763" s="47" t="s">
        <v>413</v>
      </c>
      <c r="S763" s="40" t="s">
        <v>1129</v>
      </c>
      <c r="T763" s="61">
        <v>42003</v>
      </c>
    </row>
    <row r="764" spans="1:283" ht="42.75" x14ac:dyDescent="0.25">
      <c r="A764" s="3">
        <v>2014520000810</v>
      </c>
      <c r="B764" s="4" t="s">
        <v>1070</v>
      </c>
      <c r="C764" s="5" t="s">
        <v>13</v>
      </c>
      <c r="D764" s="31">
        <v>40000000</v>
      </c>
      <c r="E764" s="31">
        <v>40000000</v>
      </c>
      <c r="F764" s="40"/>
      <c r="G764" s="54">
        <v>0</v>
      </c>
      <c r="H764" s="54">
        <v>0</v>
      </c>
      <c r="I764" s="54">
        <f t="shared" si="20"/>
        <v>0</v>
      </c>
      <c r="J764" s="54">
        <f t="shared" si="21"/>
        <v>40000000</v>
      </c>
      <c r="K764" s="35">
        <v>1701840</v>
      </c>
      <c r="L764" s="11" t="s">
        <v>49</v>
      </c>
      <c r="M764" s="5" t="s">
        <v>907</v>
      </c>
      <c r="N764" s="5" t="s">
        <v>29</v>
      </c>
      <c r="O764" s="5" t="s">
        <v>13</v>
      </c>
      <c r="P764" s="17" t="s">
        <v>145</v>
      </c>
      <c r="Q764" s="17" t="s">
        <v>278</v>
      </c>
      <c r="R764" s="47" t="s">
        <v>413</v>
      </c>
      <c r="S764" s="40" t="s">
        <v>1129</v>
      </c>
      <c r="T764" s="61">
        <v>42003</v>
      </c>
    </row>
    <row r="765" spans="1:283" ht="42.75" x14ac:dyDescent="0.25">
      <c r="A765" s="3">
        <v>2014520000811</v>
      </c>
      <c r="B765" s="4" t="s">
        <v>1071</v>
      </c>
      <c r="C765" s="5" t="s">
        <v>13</v>
      </c>
      <c r="D765" s="31">
        <v>50000000</v>
      </c>
      <c r="E765" s="31">
        <v>50000000</v>
      </c>
      <c r="F765" s="31">
        <v>50000000</v>
      </c>
      <c r="G765" s="54">
        <v>0</v>
      </c>
      <c r="H765" s="54">
        <v>0</v>
      </c>
      <c r="I765" s="54">
        <f t="shared" si="20"/>
        <v>0</v>
      </c>
      <c r="J765" s="54">
        <f t="shared" si="21"/>
        <v>50000000</v>
      </c>
      <c r="K765" s="34">
        <v>40</v>
      </c>
      <c r="L765" s="11" t="s">
        <v>49</v>
      </c>
      <c r="M765" s="5" t="s">
        <v>907</v>
      </c>
      <c r="N765" s="5" t="s">
        <v>29</v>
      </c>
      <c r="O765" s="5" t="s">
        <v>13</v>
      </c>
      <c r="P765" s="17" t="s">
        <v>145</v>
      </c>
      <c r="Q765" s="17" t="s">
        <v>278</v>
      </c>
      <c r="R765" s="47" t="s">
        <v>413</v>
      </c>
      <c r="S765" s="40" t="s">
        <v>1129</v>
      </c>
      <c r="T765" s="61">
        <v>42003</v>
      </c>
    </row>
    <row r="766" spans="1:283" ht="71.25" x14ac:dyDescent="0.25">
      <c r="A766" s="3">
        <v>2015520000812</v>
      </c>
      <c r="B766" s="4" t="s">
        <v>1075</v>
      </c>
      <c r="C766" s="5" t="s">
        <v>352</v>
      </c>
      <c r="D766" s="31">
        <v>510649500</v>
      </c>
      <c r="E766" s="31">
        <v>500000000</v>
      </c>
      <c r="F766" s="60">
        <f>+D766-E766</f>
        <v>10649500</v>
      </c>
      <c r="G766" s="54">
        <v>0</v>
      </c>
      <c r="H766" s="54">
        <v>0</v>
      </c>
      <c r="I766" s="54">
        <f t="shared" si="20"/>
        <v>0</v>
      </c>
      <c r="J766" s="54">
        <f t="shared" si="21"/>
        <v>510649500</v>
      </c>
      <c r="K766" s="35">
        <v>25656</v>
      </c>
      <c r="L766" s="11" t="s">
        <v>22</v>
      </c>
      <c r="M766" s="5" t="s">
        <v>1076</v>
      </c>
      <c r="N766" s="5" t="s">
        <v>23</v>
      </c>
      <c r="O766" s="5" t="s">
        <v>1076</v>
      </c>
      <c r="P766" s="17" t="s">
        <v>76</v>
      </c>
      <c r="Q766" s="17" t="s">
        <v>135</v>
      </c>
      <c r="R766" s="47" t="s">
        <v>136</v>
      </c>
      <c r="S766" s="40" t="s">
        <v>1134</v>
      </c>
      <c r="T766" s="61">
        <v>42039</v>
      </c>
    </row>
    <row r="767" spans="1:283" s="1" customFormat="1" ht="42.75" x14ac:dyDescent="0.25">
      <c r="A767" s="3">
        <v>2015520000813</v>
      </c>
      <c r="B767" s="4" t="s">
        <v>1171</v>
      </c>
      <c r="C767" s="5"/>
      <c r="D767" s="31"/>
      <c r="E767" s="31"/>
      <c r="F767" s="60"/>
      <c r="G767" s="54"/>
      <c r="H767" s="54"/>
      <c r="I767" s="54"/>
      <c r="J767" s="54"/>
      <c r="K767" s="35"/>
      <c r="L767" s="11"/>
      <c r="M767" s="5"/>
      <c r="N767" s="5"/>
      <c r="O767" s="5"/>
      <c r="P767" s="17"/>
      <c r="Q767" s="17"/>
      <c r="R767" s="47"/>
      <c r="S767" s="40" t="s">
        <v>1134</v>
      </c>
      <c r="T767" s="61">
        <v>40731</v>
      </c>
      <c r="U767" s="56"/>
      <c r="V767" s="56"/>
      <c r="W767" s="56"/>
      <c r="X767" s="56"/>
      <c r="Y767" s="56"/>
      <c r="Z767" s="56"/>
      <c r="AA767" s="56"/>
      <c r="AB767" s="56"/>
      <c r="AC767" s="56"/>
      <c r="AD767" s="56"/>
      <c r="AE767" s="56"/>
      <c r="AF767" s="56"/>
      <c r="AG767" s="56"/>
      <c r="AH767" s="56"/>
      <c r="AI767" s="56"/>
      <c r="AJ767" s="56"/>
      <c r="AK767" s="56"/>
      <c r="AL767" s="56"/>
      <c r="AM767" s="56"/>
      <c r="AN767" s="56"/>
      <c r="AO767" s="56"/>
      <c r="AP767" s="56"/>
      <c r="AQ767" s="56"/>
      <c r="AR767" s="56"/>
      <c r="AS767" s="56"/>
      <c r="AT767" s="56"/>
      <c r="AU767" s="56"/>
      <c r="AV767" s="56"/>
      <c r="AW767" s="56"/>
      <c r="AX767" s="56"/>
      <c r="AY767" s="56"/>
      <c r="AZ767" s="56"/>
      <c r="BA767" s="56"/>
      <c r="BB767" s="56"/>
      <c r="BC767" s="56"/>
      <c r="BD767" s="56"/>
      <c r="BE767" s="56"/>
      <c r="BF767" s="56"/>
      <c r="BG767" s="56"/>
      <c r="BH767" s="56"/>
      <c r="BI767" s="56"/>
      <c r="BJ767" s="56"/>
      <c r="BK767" s="56"/>
      <c r="BL767" s="56"/>
      <c r="BM767" s="56"/>
      <c r="BN767" s="56"/>
      <c r="BO767" s="56"/>
      <c r="BP767" s="56"/>
      <c r="BQ767" s="56"/>
      <c r="BR767" s="56"/>
      <c r="BS767" s="56"/>
      <c r="BT767" s="56"/>
      <c r="BU767" s="56"/>
      <c r="BV767" s="56"/>
      <c r="BW767" s="56"/>
      <c r="BX767" s="56"/>
      <c r="BY767" s="56"/>
      <c r="BZ767" s="56"/>
      <c r="CA767" s="56"/>
      <c r="CB767" s="56"/>
      <c r="CC767" s="56"/>
      <c r="CD767" s="56"/>
      <c r="CE767" s="56"/>
      <c r="CF767" s="56"/>
      <c r="CG767" s="56"/>
      <c r="CH767" s="56"/>
      <c r="CI767" s="56"/>
      <c r="CJ767" s="56"/>
      <c r="CK767" s="56"/>
      <c r="CL767" s="56"/>
      <c r="CM767" s="56"/>
      <c r="CN767" s="56"/>
      <c r="CO767" s="56"/>
      <c r="CP767" s="56"/>
      <c r="CQ767" s="56"/>
      <c r="CR767" s="56"/>
      <c r="CS767" s="56"/>
      <c r="CT767" s="56"/>
      <c r="CU767" s="56"/>
      <c r="CV767" s="56"/>
      <c r="CW767" s="56"/>
      <c r="CX767" s="56"/>
      <c r="CY767" s="56"/>
      <c r="CZ767" s="56"/>
      <c r="DA767" s="56"/>
      <c r="DB767" s="56"/>
      <c r="DC767" s="56"/>
      <c r="DD767" s="56"/>
      <c r="DE767" s="56"/>
      <c r="DF767" s="56"/>
      <c r="DG767" s="56"/>
      <c r="DH767" s="56"/>
      <c r="DI767" s="56"/>
      <c r="DJ767" s="56"/>
      <c r="DK767" s="56"/>
      <c r="DL767" s="56"/>
      <c r="DM767" s="56"/>
      <c r="DN767" s="56"/>
      <c r="DO767" s="56"/>
      <c r="DP767" s="56"/>
      <c r="DQ767" s="56"/>
      <c r="DR767" s="56"/>
      <c r="DS767" s="56"/>
      <c r="DT767" s="56"/>
      <c r="DU767" s="56"/>
      <c r="DV767" s="56"/>
      <c r="DW767" s="56"/>
      <c r="DX767" s="56"/>
      <c r="DY767" s="56"/>
      <c r="DZ767" s="56"/>
      <c r="EA767" s="56"/>
      <c r="EB767" s="56"/>
      <c r="EC767" s="56"/>
      <c r="ED767" s="56"/>
      <c r="EE767" s="56"/>
      <c r="EF767" s="56"/>
      <c r="EG767" s="56"/>
      <c r="EH767" s="56"/>
      <c r="EI767" s="56"/>
      <c r="EJ767" s="56"/>
      <c r="EK767" s="56"/>
      <c r="EL767" s="56"/>
      <c r="EM767" s="56"/>
      <c r="EN767" s="56"/>
      <c r="EO767" s="56"/>
      <c r="EP767" s="56"/>
      <c r="EQ767" s="56"/>
      <c r="ER767" s="56"/>
      <c r="ES767" s="56"/>
      <c r="ET767" s="56"/>
      <c r="EU767" s="56"/>
      <c r="EV767" s="56"/>
      <c r="EW767" s="56"/>
      <c r="EX767" s="56"/>
      <c r="EY767" s="56"/>
      <c r="EZ767" s="56"/>
      <c r="FA767" s="56"/>
      <c r="FB767" s="56"/>
      <c r="FC767" s="56"/>
      <c r="FD767" s="56"/>
      <c r="FE767" s="56"/>
      <c r="FF767" s="56"/>
      <c r="FG767" s="56"/>
      <c r="FH767" s="56"/>
      <c r="FI767" s="56"/>
      <c r="FJ767" s="56"/>
      <c r="FK767" s="56"/>
      <c r="FL767" s="56"/>
      <c r="FM767" s="56"/>
      <c r="FN767" s="56"/>
      <c r="FO767" s="56"/>
      <c r="FP767" s="56"/>
      <c r="FQ767" s="56"/>
      <c r="FR767" s="56"/>
      <c r="FS767" s="56"/>
      <c r="FT767" s="56"/>
      <c r="FU767" s="56"/>
      <c r="FV767" s="56"/>
      <c r="FW767" s="56"/>
      <c r="FX767" s="56"/>
      <c r="FY767" s="56"/>
      <c r="FZ767" s="56"/>
      <c r="GA767" s="56"/>
      <c r="GB767" s="56"/>
      <c r="GC767" s="56"/>
      <c r="GD767" s="56"/>
      <c r="GE767" s="56"/>
      <c r="GF767" s="56"/>
      <c r="GG767" s="56"/>
      <c r="GH767" s="56"/>
      <c r="GI767" s="56"/>
      <c r="GJ767" s="56"/>
      <c r="GK767" s="56"/>
      <c r="GL767" s="56"/>
      <c r="GM767" s="56"/>
      <c r="GN767" s="56"/>
      <c r="GO767" s="56"/>
      <c r="GP767" s="56"/>
      <c r="GQ767" s="56"/>
      <c r="GR767" s="56"/>
      <c r="GS767" s="56"/>
      <c r="GT767" s="56"/>
      <c r="GU767" s="56"/>
      <c r="GV767" s="56"/>
      <c r="GW767" s="56"/>
      <c r="GX767" s="56"/>
      <c r="GY767" s="56"/>
      <c r="GZ767" s="56"/>
      <c r="HA767" s="56"/>
      <c r="HB767" s="56"/>
      <c r="HC767" s="56"/>
      <c r="HD767" s="56"/>
      <c r="HE767" s="56"/>
      <c r="HF767" s="56"/>
      <c r="HG767" s="56"/>
      <c r="HH767" s="56"/>
      <c r="HI767" s="56"/>
      <c r="HJ767" s="56"/>
      <c r="HK767" s="56"/>
      <c r="HL767" s="56"/>
      <c r="HM767" s="56"/>
      <c r="HN767" s="56"/>
      <c r="HO767" s="56"/>
      <c r="HP767" s="56"/>
      <c r="HQ767" s="56"/>
      <c r="HR767" s="56"/>
      <c r="HS767" s="56"/>
      <c r="HT767" s="56"/>
      <c r="HU767" s="56"/>
      <c r="HV767" s="56"/>
      <c r="HW767" s="56"/>
      <c r="HX767" s="56"/>
      <c r="HY767" s="56"/>
      <c r="HZ767" s="56"/>
      <c r="IA767" s="56"/>
      <c r="IB767" s="56"/>
      <c r="IC767" s="56"/>
      <c r="ID767" s="56"/>
      <c r="IE767" s="56"/>
      <c r="IF767" s="56"/>
      <c r="IG767" s="56"/>
      <c r="IH767" s="56"/>
      <c r="II767" s="56"/>
      <c r="IJ767" s="56"/>
      <c r="IK767" s="56"/>
      <c r="IL767" s="56"/>
      <c r="IM767" s="56"/>
      <c r="IN767" s="56"/>
      <c r="IO767" s="56"/>
      <c r="IP767" s="56"/>
      <c r="IQ767" s="56"/>
      <c r="IR767" s="56"/>
      <c r="IS767" s="56"/>
      <c r="IT767" s="56"/>
      <c r="IU767" s="56"/>
      <c r="IV767" s="56"/>
      <c r="IW767" s="56"/>
      <c r="IX767" s="56"/>
      <c r="IY767" s="56"/>
      <c r="IZ767" s="56"/>
      <c r="JA767" s="56"/>
      <c r="JB767" s="56"/>
      <c r="JC767" s="56"/>
      <c r="JD767" s="56"/>
      <c r="JE767" s="56"/>
      <c r="JF767" s="56"/>
      <c r="JG767" s="56"/>
      <c r="JH767" s="56"/>
      <c r="JI767" s="56"/>
      <c r="JJ767" s="56"/>
      <c r="JK767" s="56"/>
      <c r="JL767" s="56"/>
      <c r="JM767" s="56"/>
      <c r="JN767" s="56"/>
      <c r="JO767" s="56"/>
      <c r="JP767" s="56"/>
      <c r="JQ767" s="56"/>
      <c r="JR767" s="56"/>
      <c r="JS767" s="56"/>
      <c r="JT767" s="56"/>
      <c r="JU767" s="56"/>
      <c r="JV767" s="56"/>
      <c r="JW767" s="56"/>
    </row>
    <row r="768" spans="1:283" s="1" customFormat="1" ht="71.25" x14ac:dyDescent="0.25">
      <c r="A768" s="3">
        <v>2015520000814</v>
      </c>
      <c r="B768" s="4" t="s">
        <v>1172</v>
      </c>
      <c r="C768" s="5"/>
      <c r="D768" s="31"/>
      <c r="E768" s="31"/>
      <c r="F768" s="60"/>
      <c r="G768" s="54"/>
      <c r="H768" s="54"/>
      <c r="I768" s="54"/>
      <c r="J768" s="54"/>
      <c r="K768" s="35"/>
      <c r="L768" s="11"/>
      <c r="M768" s="5"/>
      <c r="N768" s="5"/>
      <c r="O768" s="5"/>
      <c r="P768" s="17"/>
      <c r="Q768" s="17"/>
      <c r="R768" s="47"/>
      <c r="S768" s="40" t="s">
        <v>1134</v>
      </c>
      <c r="T768" s="61">
        <v>40731</v>
      </c>
      <c r="U768" s="56"/>
      <c r="V768" s="56"/>
      <c r="W768" s="56"/>
      <c r="X768" s="56"/>
      <c r="Y768" s="56"/>
      <c r="Z768" s="56"/>
      <c r="AA768" s="56"/>
      <c r="AB768" s="56"/>
      <c r="AC768" s="56"/>
      <c r="AD768" s="56"/>
      <c r="AE768" s="56"/>
      <c r="AF768" s="56"/>
      <c r="AG768" s="56"/>
      <c r="AH768" s="56"/>
      <c r="AI768" s="56"/>
      <c r="AJ768" s="56"/>
      <c r="AK768" s="56"/>
      <c r="AL768" s="56"/>
      <c r="AM768" s="56"/>
      <c r="AN768" s="56"/>
      <c r="AO768" s="56"/>
      <c r="AP768" s="56"/>
      <c r="AQ768" s="56"/>
      <c r="AR768" s="56"/>
      <c r="AS768" s="56"/>
      <c r="AT768" s="56"/>
      <c r="AU768" s="56"/>
      <c r="AV768" s="56"/>
      <c r="AW768" s="56"/>
      <c r="AX768" s="56"/>
      <c r="AY768" s="56"/>
      <c r="AZ768" s="56"/>
      <c r="BA768" s="56"/>
      <c r="BB768" s="56"/>
      <c r="BC768" s="56"/>
      <c r="BD768" s="56"/>
      <c r="BE768" s="56"/>
      <c r="BF768" s="56"/>
      <c r="BG768" s="56"/>
      <c r="BH768" s="56"/>
      <c r="BI768" s="56"/>
      <c r="BJ768" s="56"/>
      <c r="BK768" s="56"/>
      <c r="BL768" s="56"/>
      <c r="BM768" s="56"/>
      <c r="BN768" s="56"/>
      <c r="BO768" s="56"/>
      <c r="BP768" s="56"/>
      <c r="BQ768" s="56"/>
      <c r="BR768" s="56"/>
      <c r="BS768" s="56"/>
      <c r="BT768" s="56"/>
      <c r="BU768" s="56"/>
      <c r="BV768" s="56"/>
      <c r="BW768" s="56"/>
      <c r="BX768" s="56"/>
      <c r="BY768" s="56"/>
      <c r="BZ768" s="56"/>
      <c r="CA768" s="56"/>
      <c r="CB768" s="56"/>
      <c r="CC768" s="56"/>
      <c r="CD768" s="56"/>
      <c r="CE768" s="56"/>
      <c r="CF768" s="56"/>
      <c r="CG768" s="56"/>
      <c r="CH768" s="56"/>
      <c r="CI768" s="56"/>
      <c r="CJ768" s="56"/>
      <c r="CK768" s="56"/>
      <c r="CL768" s="56"/>
      <c r="CM768" s="56"/>
      <c r="CN768" s="56"/>
      <c r="CO768" s="56"/>
      <c r="CP768" s="56"/>
      <c r="CQ768" s="56"/>
      <c r="CR768" s="56"/>
      <c r="CS768" s="56"/>
      <c r="CT768" s="56"/>
      <c r="CU768" s="56"/>
      <c r="CV768" s="56"/>
      <c r="CW768" s="56"/>
      <c r="CX768" s="56"/>
      <c r="CY768" s="56"/>
      <c r="CZ768" s="56"/>
      <c r="DA768" s="56"/>
      <c r="DB768" s="56"/>
      <c r="DC768" s="56"/>
      <c r="DD768" s="56"/>
      <c r="DE768" s="56"/>
      <c r="DF768" s="56"/>
      <c r="DG768" s="56"/>
      <c r="DH768" s="56"/>
      <c r="DI768" s="56"/>
      <c r="DJ768" s="56"/>
      <c r="DK768" s="56"/>
      <c r="DL768" s="56"/>
      <c r="DM768" s="56"/>
      <c r="DN768" s="56"/>
      <c r="DO768" s="56"/>
      <c r="DP768" s="56"/>
      <c r="DQ768" s="56"/>
      <c r="DR768" s="56"/>
      <c r="DS768" s="56"/>
      <c r="DT768" s="56"/>
      <c r="DU768" s="56"/>
      <c r="DV768" s="56"/>
      <c r="DW768" s="56"/>
      <c r="DX768" s="56"/>
      <c r="DY768" s="56"/>
      <c r="DZ768" s="56"/>
      <c r="EA768" s="56"/>
      <c r="EB768" s="56"/>
      <c r="EC768" s="56"/>
      <c r="ED768" s="56"/>
      <c r="EE768" s="56"/>
      <c r="EF768" s="56"/>
      <c r="EG768" s="56"/>
      <c r="EH768" s="56"/>
      <c r="EI768" s="56"/>
      <c r="EJ768" s="56"/>
      <c r="EK768" s="56"/>
      <c r="EL768" s="56"/>
      <c r="EM768" s="56"/>
      <c r="EN768" s="56"/>
      <c r="EO768" s="56"/>
      <c r="EP768" s="56"/>
      <c r="EQ768" s="56"/>
      <c r="ER768" s="56"/>
      <c r="ES768" s="56"/>
      <c r="ET768" s="56"/>
      <c r="EU768" s="56"/>
      <c r="EV768" s="56"/>
      <c r="EW768" s="56"/>
      <c r="EX768" s="56"/>
      <c r="EY768" s="56"/>
      <c r="EZ768" s="56"/>
      <c r="FA768" s="56"/>
      <c r="FB768" s="56"/>
      <c r="FC768" s="56"/>
      <c r="FD768" s="56"/>
      <c r="FE768" s="56"/>
      <c r="FF768" s="56"/>
      <c r="FG768" s="56"/>
      <c r="FH768" s="56"/>
      <c r="FI768" s="56"/>
      <c r="FJ768" s="56"/>
      <c r="FK768" s="56"/>
      <c r="FL768" s="56"/>
      <c r="FM768" s="56"/>
      <c r="FN768" s="56"/>
      <c r="FO768" s="56"/>
      <c r="FP768" s="56"/>
      <c r="FQ768" s="56"/>
      <c r="FR768" s="56"/>
      <c r="FS768" s="56"/>
      <c r="FT768" s="56"/>
      <c r="FU768" s="56"/>
      <c r="FV768" s="56"/>
      <c r="FW768" s="56"/>
      <c r="FX768" s="56"/>
      <c r="FY768" s="56"/>
      <c r="FZ768" s="56"/>
      <c r="GA768" s="56"/>
      <c r="GB768" s="56"/>
      <c r="GC768" s="56"/>
      <c r="GD768" s="56"/>
      <c r="GE768" s="56"/>
      <c r="GF768" s="56"/>
      <c r="GG768" s="56"/>
      <c r="GH768" s="56"/>
      <c r="GI768" s="56"/>
      <c r="GJ768" s="56"/>
      <c r="GK768" s="56"/>
      <c r="GL768" s="56"/>
      <c r="GM768" s="56"/>
      <c r="GN768" s="56"/>
      <c r="GO768" s="56"/>
      <c r="GP768" s="56"/>
      <c r="GQ768" s="56"/>
      <c r="GR768" s="56"/>
      <c r="GS768" s="56"/>
      <c r="GT768" s="56"/>
      <c r="GU768" s="56"/>
      <c r="GV768" s="56"/>
      <c r="GW768" s="56"/>
      <c r="GX768" s="56"/>
      <c r="GY768" s="56"/>
      <c r="GZ768" s="56"/>
      <c r="HA768" s="56"/>
      <c r="HB768" s="56"/>
      <c r="HC768" s="56"/>
      <c r="HD768" s="56"/>
      <c r="HE768" s="56"/>
      <c r="HF768" s="56"/>
      <c r="HG768" s="56"/>
      <c r="HH768" s="56"/>
      <c r="HI768" s="56"/>
      <c r="HJ768" s="56"/>
      <c r="HK768" s="56"/>
      <c r="HL768" s="56"/>
      <c r="HM768" s="56"/>
      <c r="HN768" s="56"/>
      <c r="HO768" s="56"/>
      <c r="HP768" s="56"/>
      <c r="HQ768" s="56"/>
      <c r="HR768" s="56"/>
      <c r="HS768" s="56"/>
      <c r="HT768" s="56"/>
      <c r="HU768" s="56"/>
      <c r="HV768" s="56"/>
      <c r="HW768" s="56"/>
      <c r="HX768" s="56"/>
      <c r="HY768" s="56"/>
      <c r="HZ768" s="56"/>
      <c r="IA768" s="56"/>
      <c r="IB768" s="56"/>
      <c r="IC768" s="56"/>
      <c r="ID768" s="56"/>
      <c r="IE768" s="56"/>
      <c r="IF768" s="56"/>
      <c r="IG768" s="56"/>
      <c r="IH768" s="56"/>
      <c r="II768" s="56"/>
      <c r="IJ768" s="56"/>
      <c r="IK768" s="56"/>
      <c r="IL768" s="56"/>
      <c r="IM768" s="56"/>
      <c r="IN768" s="56"/>
      <c r="IO768" s="56"/>
      <c r="IP768" s="56"/>
      <c r="IQ768" s="56"/>
      <c r="IR768" s="56"/>
      <c r="IS768" s="56"/>
      <c r="IT768" s="56"/>
      <c r="IU768" s="56"/>
      <c r="IV768" s="56"/>
      <c r="IW768" s="56"/>
      <c r="IX768" s="56"/>
      <c r="IY768" s="56"/>
      <c r="IZ768" s="56"/>
      <c r="JA768" s="56"/>
      <c r="JB768" s="56"/>
      <c r="JC768" s="56"/>
      <c r="JD768" s="56"/>
      <c r="JE768" s="56"/>
      <c r="JF768" s="56"/>
      <c r="JG768" s="56"/>
      <c r="JH768" s="56"/>
      <c r="JI768" s="56"/>
      <c r="JJ768" s="56"/>
      <c r="JK768" s="56"/>
      <c r="JL768" s="56"/>
      <c r="JM768" s="56"/>
      <c r="JN768" s="56"/>
      <c r="JO768" s="56"/>
      <c r="JP768" s="56"/>
      <c r="JQ768" s="56"/>
      <c r="JR768" s="56"/>
      <c r="JS768" s="56"/>
      <c r="JT768" s="56"/>
      <c r="JU768" s="56"/>
      <c r="JV768" s="56"/>
      <c r="JW768" s="56"/>
    </row>
    <row r="769" spans="1:283" s="1" customFormat="1" ht="28.5" x14ac:dyDescent="0.25">
      <c r="A769" s="3">
        <v>2015520000815</v>
      </c>
      <c r="B769" s="4" t="s">
        <v>1173</v>
      </c>
      <c r="C769" s="5"/>
      <c r="D769" s="31"/>
      <c r="E769" s="31"/>
      <c r="F769" s="60"/>
      <c r="G769" s="54"/>
      <c r="H769" s="54"/>
      <c r="I769" s="54"/>
      <c r="J769" s="54"/>
      <c r="K769" s="35"/>
      <c r="L769" s="11"/>
      <c r="M769" s="5"/>
      <c r="N769" s="5"/>
      <c r="O769" s="5"/>
      <c r="P769" s="17"/>
      <c r="Q769" s="17"/>
      <c r="R769" s="47"/>
      <c r="S769" s="40" t="s">
        <v>1134</v>
      </c>
      <c r="T769" s="61">
        <v>40731</v>
      </c>
      <c r="U769" s="56"/>
      <c r="V769" s="56"/>
      <c r="W769" s="56"/>
      <c r="X769" s="56"/>
      <c r="Y769" s="56"/>
      <c r="Z769" s="56"/>
      <c r="AA769" s="56"/>
      <c r="AB769" s="56"/>
      <c r="AC769" s="56"/>
      <c r="AD769" s="56"/>
      <c r="AE769" s="56"/>
      <c r="AF769" s="56"/>
      <c r="AG769" s="56"/>
      <c r="AH769" s="56"/>
      <c r="AI769" s="56"/>
      <c r="AJ769" s="56"/>
      <c r="AK769" s="56"/>
      <c r="AL769" s="56"/>
      <c r="AM769" s="56"/>
      <c r="AN769" s="56"/>
      <c r="AO769" s="56"/>
      <c r="AP769" s="56"/>
      <c r="AQ769" s="56"/>
      <c r="AR769" s="56"/>
      <c r="AS769" s="56"/>
      <c r="AT769" s="56"/>
      <c r="AU769" s="56"/>
      <c r="AV769" s="56"/>
      <c r="AW769" s="56"/>
      <c r="AX769" s="56"/>
      <c r="AY769" s="56"/>
      <c r="AZ769" s="56"/>
      <c r="BA769" s="56"/>
      <c r="BB769" s="56"/>
      <c r="BC769" s="56"/>
      <c r="BD769" s="56"/>
      <c r="BE769" s="56"/>
      <c r="BF769" s="56"/>
      <c r="BG769" s="56"/>
      <c r="BH769" s="56"/>
      <c r="BI769" s="56"/>
      <c r="BJ769" s="56"/>
      <c r="BK769" s="56"/>
      <c r="BL769" s="56"/>
      <c r="BM769" s="56"/>
      <c r="BN769" s="56"/>
      <c r="BO769" s="56"/>
      <c r="BP769" s="56"/>
      <c r="BQ769" s="56"/>
      <c r="BR769" s="56"/>
      <c r="BS769" s="56"/>
      <c r="BT769" s="56"/>
      <c r="BU769" s="56"/>
      <c r="BV769" s="56"/>
      <c r="BW769" s="56"/>
      <c r="BX769" s="56"/>
      <c r="BY769" s="56"/>
      <c r="BZ769" s="56"/>
      <c r="CA769" s="56"/>
      <c r="CB769" s="56"/>
      <c r="CC769" s="56"/>
      <c r="CD769" s="56"/>
      <c r="CE769" s="56"/>
      <c r="CF769" s="56"/>
      <c r="CG769" s="56"/>
      <c r="CH769" s="56"/>
      <c r="CI769" s="56"/>
      <c r="CJ769" s="56"/>
      <c r="CK769" s="56"/>
      <c r="CL769" s="56"/>
      <c r="CM769" s="56"/>
      <c r="CN769" s="56"/>
      <c r="CO769" s="56"/>
      <c r="CP769" s="56"/>
      <c r="CQ769" s="56"/>
      <c r="CR769" s="56"/>
      <c r="CS769" s="56"/>
      <c r="CT769" s="56"/>
      <c r="CU769" s="56"/>
      <c r="CV769" s="56"/>
      <c r="CW769" s="56"/>
      <c r="CX769" s="56"/>
      <c r="CY769" s="56"/>
      <c r="CZ769" s="56"/>
      <c r="DA769" s="56"/>
      <c r="DB769" s="56"/>
      <c r="DC769" s="56"/>
      <c r="DD769" s="56"/>
      <c r="DE769" s="56"/>
      <c r="DF769" s="56"/>
      <c r="DG769" s="56"/>
      <c r="DH769" s="56"/>
      <c r="DI769" s="56"/>
      <c r="DJ769" s="56"/>
      <c r="DK769" s="56"/>
      <c r="DL769" s="56"/>
      <c r="DM769" s="56"/>
      <c r="DN769" s="56"/>
      <c r="DO769" s="56"/>
      <c r="DP769" s="56"/>
      <c r="DQ769" s="56"/>
      <c r="DR769" s="56"/>
      <c r="DS769" s="56"/>
      <c r="DT769" s="56"/>
      <c r="DU769" s="56"/>
      <c r="DV769" s="56"/>
      <c r="DW769" s="56"/>
      <c r="DX769" s="56"/>
      <c r="DY769" s="56"/>
      <c r="DZ769" s="56"/>
      <c r="EA769" s="56"/>
      <c r="EB769" s="56"/>
      <c r="EC769" s="56"/>
      <c r="ED769" s="56"/>
      <c r="EE769" s="56"/>
      <c r="EF769" s="56"/>
      <c r="EG769" s="56"/>
      <c r="EH769" s="56"/>
      <c r="EI769" s="56"/>
      <c r="EJ769" s="56"/>
      <c r="EK769" s="56"/>
      <c r="EL769" s="56"/>
      <c r="EM769" s="56"/>
      <c r="EN769" s="56"/>
      <c r="EO769" s="56"/>
      <c r="EP769" s="56"/>
      <c r="EQ769" s="56"/>
      <c r="ER769" s="56"/>
      <c r="ES769" s="56"/>
      <c r="ET769" s="56"/>
      <c r="EU769" s="56"/>
      <c r="EV769" s="56"/>
      <c r="EW769" s="56"/>
      <c r="EX769" s="56"/>
      <c r="EY769" s="56"/>
      <c r="EZ769" s="56"/>
      <c r="FA769" s="56"/>
      <c r="FB769" s="56"/>
      <c r="FC769" s="56"/>
      <c r="FD769" s="56"/>
      <c r="FE769" s="56"/>
      <c r="FF769" s="56"/>
      <c r="FG769" s="56"/>
      <c r="FH769" s="56"/>
      <c r="FI769" s="56"/>
      <c r="FJ769" s="56"/>
      <c r="FK769" s="56"/>
      <c r="FL769" s="56"/>
      <c r="FM769" s="56"/>
      <c r="FN769" s="56"/>
      <c r="FO769" s="56"/>
      <c r="FP769" s="56"/>
      <c r="FQ769" s="56"/>
      <c r="FR769" s="56"/>
      <c r="FS769" s="56"/>
      <c r="FT769" s="56"/>
      <c r="FU769" s="56"/>
      <c r="FV769" s="56"/>
      <c r="FW769" s="56"/>
      <c r="FX769" s="56"/>
      <c r="FY769" s="56"/>
      <c r="FZ769" s="56"/>
      <c r="GA769" s="56"/>
      <c r="GB769" s="56"/>
      <c r="GC769" s="56"/>
      <c r="GD769" s="56"/>
      <c r="GE769" s="56"/>
      <c r="GF769" s="56"/>
      <c r="GG769" s="56"/>
      <c r="GH769" s="56"/>
      <c r="GI769" s="56"/>
      <c r="GJ769" s="56"/>
      <c r="GK769" s="56"/>
      <c r="GL769" s="56"/>
      <c r="GM769" s="56"/>
      <c r="GN769" s="56"/>
      <c r="GO769" s="56"/>
      <c r="GP769" s="56"/>
      <c r="GQ769" s="56"/>
      <c r="GR769" s="56"/>
      <c r="GS769" s="56"/>
      <c r="GT769" s="56"/>
      <c r="GU769" s="56"/>
      <c r="GV769" s="56"/>
      <c r="GW769" s="56"/>
      <c r="GX769" s="56"/>
      <c r="GY769" s="56"/>
      <c r="GZ769" s="56"/>
      <c r="HA769" s="56"/>
      <c r="HB769" s="56"/>
      <c r="HC769" s="56"/>
      <c r="HD769" s="56"/>
      <c r="HE769" s="56"/>
      <c r="HF769" s="56"/>
      <c r="HG769" s="56"/>
      <c r="HH769" s="56"/>
      <c r="HI769" s="56"/>
      <c r="HJ769" s="56"/>
      <c r="HK769" s="56"/>
      <c r="HL769" s="56"/>
      <c r="HM769" s="56"/>
      <c r="HN769" s="56"/>
      <c r="HO769" s="56"/>
      <c r="HP769" s="56"/>
      <c r="HQ769" s="56"/>
      <c r="HR769" s="56"/>
      <c r="HS769" s="56"/>
      <c r="HT769" s="56"/>
      <c r="HU769" s="56"/>
      <c r="HV769" s="56"/>
      <c r="HW769" s="56"/>
      <c r="HX769" s="56"/>
      <c r="HY769" s="56"/>
      <c r="HZ769" s="56"/>
      <c r="IA769" s="56"/>
      <c r="IB769" s="56"/>
      <c r="IC769" s="56"/>
      <c r="ID769" s="56"/>
      <c r="IE769" s="56"/>
      <c r="IF769" s="56"/>
      <c r="IG769" s="56"/>
      <c r="IH769" s="56"/>
      <c r="II769" s="56"/>
      <c r="IJ769" s="56"/>
      <c r="IK769" s="56"/>
      <c r="IL769" s="56"/>
      <c r="IM769" s="56"/>
      <c r="IN769" s="56"/>
      <c r="IO769" s="56"/>
      <c r="IP769" s="56"/>
      <c r="IQ769" s="56"/>
      <c r="IR769" s="56"/>
      <c r="IS769" s="56"/>
      <c r="IT769" s="56"/>
      <c r="IU769" s="56"/>
      <c r="IV769" s="56"/>
      <c r="IW769" s="56"/>
      <c r="IX769" s="56"/>
      <c r="IY769" s="56"/>
      <c r="IZ769" s="56"/>
      <c r="JA769" s="56"/>
      <c r="JB769" s="56"/>
      <c r="JC769" s="56"/>
      <c r="JD769" s="56"/>
      <c r="JE769" s="56"/>
      <c r="JF769" s="56"/>
      <c r="JG769" s="56"/>
      <c r="JH769" s="56"/>
      <c r="JI769" s="56"/>
      <c r="JJ769" s="56"/>
      <c r="JK769" s="56"/>
      <c r="JL769" s="56"/>
      <c r="JM769" s="56"/>
      <c r="JN769" s="56"/>
      <c r="JO769" s="56"/>
      <c r="JP769" s="56"/>
      <c r="JQ769" s="56"/>
      <c r="JR769" s="56"/>
      <c r="JS769" s="56"/>
      <c r="JT769" s="56"/>
      <c r="JU769" s="56"/>
      <c r="JV769" s="56"/>
      <c r="JW769" s="56"/>
    </row>
    <row r="770" spans="1:283" s="1" customFormat="1" ht="42.75" x14ac:dyDescent="0.25">
      <c r="A770" s="3">
        <v>2015520000816</v>
      </c>
      <c r="B770" s="4" t="s">
        <v>1174</v>
      </c>
      <c r="C770" s="5"/>
      <c r="D770" s="31"/>
      <c r="E770" s="31"/>
      <c r="F770" s="60"/>
      <c r="G770" s="54"/>
      <c r="H770" s="54"/>
      <c r="I770" s="54"/>
      <c r="J770" s="54"/>
      <c r="K770" s="35"/>
      <c r="L770" s="11"/>
      <c r="M770" s="5"/>
      <c r="N770" s="5"/>
      <c r="O770" s="5"/>
      <c r="P770" s="17"/>
      <c r="Q770" s="17"/>
      <c r="R770" s="47"/>
      <c r="S770" s="40" t="s">
        <v>1134</v>
      </c>
      <c r="T770" s="61">
        <v>40731</v>
      </c>
      <c r="U770" s="56"/>
      <c r="V770" s="56"/>
      <c r="W770" s="56"/>
      <c r="X770" s="56"/>
      <c r="Y770" s="56"/>
      <c r="Z770" s="56"/>
      <c r="AA770" s="56"/>
      <c r="AB770" s="56"/>
      <c r="AC770" s="56"/>
      <c r="AD770" s="56"/>
      <c r="AE770" s="56"/>
      <c r="AF770" s="56"/>
      <c r="AG770" s="56"/>
      <c r="AH770" s="56"/>
      <c r="AI770" s="56"/>
      <c r="AJ770" s="56"/>
      <c r="AK770" s="56"/>
      <c r="AL770" s="56"/>
      <c r="AM770" s="56"/>
      <c r="AN770" s="56"/>
      <c r="AO770" s="56"/>
      <c r="AP770" s="56"/>
      <c r="AQ770" s="56"/>
      <c r="AR770" s="56"/>
      <c r="AS770" s="56"/>
      <c r="AT770" s="56"/>
      <c r="AU770" s="56"/>
      <c r="AV770" s="56"/>
      <c r="AW770" s="56"/>
      <c r="AX770" s="56"/>
      <c r="AY770" s="56"/>
      <c r="AZ770" s="56"/>
      <c r="BA770" s="56"/>
      <c r="BB770" s="56"/>
      <c r="BC770" s="56"/>
      <c r="BD770" s="56"/>
      <c r="BE770" s="56"/>
      <c r="BF770" s="56"/>
      <c r="BG770" s="56"/>
      <c r="BH770" s="56"/>
      <c r="BI770" s="56"/>
      <c r="BJ770" s="56"/>
      <c r="BK770" s="56"/>
      <c r="BL770" s="56"/>
      <c r="BM770" s="56"/>
      <c r="BN770" s="56"/>
      <c r="BO770" s="56"/>
      <c r="BP770" s="56"/>
      <c r="BQ770" s="56"/>
      <c r="BR770" s="56"/>
      <c r="BS770" s="56"/>
      <c r="BT770" s="56"/>
      <c r="BU770" s="56"/>
      <c r="BV770" s="56"/>
      <c r="BW770" s="56"/>
      <c r="BX770" s="56"/>
      <c r="BY770" s="56"/>
      <c r="BZ770" s="56"/>
      <c r="CA770" s="56"/>
      <c r="CB770" s="56"/>
      <c r="CC770" s="56"/>
      <c r="CD770" s="56"/>
      <c r="CE770" s="56"/>
      <c r="CF770" s="56"/>
      <c r="CG770" s="56"/>
      <c r="CH770" s="56"/>
      <c r="CI770" s="56"/>
      <c r="CJ770" s="56"/>
      <c r="CK770" s="56"/>
      <c r="CL770" s="56"/>
      <c r="CM770" s="56"/>
      <c r="CN770" s="56"/>
      <c r="CO770" s="56"/>
      <c r="CP770" s="56"/>
      <c r="CQ770" s="56"/>
      <c r="CR770" s="56"/>
      <c r="CS770" s="56"/>
      <c r="CT770" s="56"/>
      <c r="CU770" s="56"/>
      <c r="CV770" s="56"/>
      <c r="CW770" s="56"/>
      <c r="CX770" s="56"/>
      <c r="CY770" s="56"/>
      <c r="CZ770" s="56"/>
      <c r="DA770" s="56"/>
      <c r="DB770" s="56"/>
      <c r="DC770" s="56"/>
      <c r="DD770" s="56"/>
      <c r="DE770" s="56"/>
      <c r="DF770" s="56"/>
      <c r="DG770" s="56"/>
      <c r="DH770" s="56"/>
      <c r="DI770" s="56"/>
      <c r="DJ770" s="56"/>
      <c r="DK770" s="56"/>
      <c r="DL770" s="56"/>
      <c r="DM770" s="56"/>
      <c r="DN770" s="56"/>
      <c r="DO770" s="56"/>
      <c r="DP770" s="56"/>
      <c r="DQ770" s="56"/>
      <c r="DR770" s="56"/>
      <c r="DS770" s="56"/>
      <c r="DT770" s="56"/>
      <c r="DU770" s="56"/>
      <c r="DV770" s="56"/>
      <c r="DW770" s="56"/>
      <c r="DX770" s="56"/>
      <c r="DY770" s="56"/>
      <c r="DZ770" s="56"/>
      <c r="EA770" s="56"/>
      <c r="EB770" s="56"/>
      <c r="EC770" s="56"/>
      <c r="ED770" s="56"/>
      <c r="EE770" s="56"/>
      <c r="EF770" s="56"/>
      <c r="EG770" s="56"/>
      <c r="EH770" s="56"/>
      <c r="EI770" s="56"/>
      <c r="EJ770" s="56"/>
      <c r="EK770" s="56"/>
      <c r="EL770" s="56"/>
      <c r="EM770" s="56"/>
      <c r="EN770" s="56"/>
      <c r="EO770" s="56"/>
      <c r="EP770" s="56"/>
      <c r="EQ770" s="56"/>
      <c r="ER770" s="56"/>
      <c r="ES770" s="56"/>
      <c r="ET770" s="56"/>
      <c r="EU770" s="56"/>
      <c r="EV770" s="56"/>
      <c r="EW770" s="56"/>
      <c r="EX770" s="56"/>
      <c r="EY770" s="56"/>
      <c r="EZ770" s="56"/>
      <c r="FA770" s="56"/>
      <c r="FB770" s="56"/>
      <c r="FC770" s="56"/>
      <c r="FD770" s="56"/>
      <c r="FE770" s="56"/>
      <c r="FF770" s="56"/>
      <c r="FG770" s="56"/>
      <c r="FH770" s="56"/>
      <c r="FI770" s="56"/>
      <c r="FJ770" s="56"/>
      <c r="FK770" s="56"/>
      <c r="FL770" s="56"/>
      <c r="FM770" s="56"/>
      <c r="FN770" s="56"/>
      <c r="FO770" s="56"/>
      <c r="FP770" s="56"/>
      <c r="FQ770" s="56"/>
      <c r="FR770" s="56"/>
      <c r="FS770" s="56"/>
      <c r="FT770" s="56"/>
      <c r="FU770" s="56"/>
      <c r="FV770" s="56"/>
      <c r="FW770" s="56"/>
      <c r="FX770" s="56"/>
      <c r="FY770" s="56"/>
      <c r="FZ770" s="56"/>
      <c r="GA770" s="56"/>
      <c r="GB770" s="56"/>
      <c r="GC770" s="56"/>
      <c r="GD770" s="56"/>
      <c r="GE770" s="56"/>
      <c r="GF770" s="56"/>
      <c r="GG770" s="56"/>
      <c r="GH770" s="56"/>
      <c r="GI770" s="56"/>
      <c r="GJ770" s="56"/>
      <c r="GK770" s="56"/>
      <c r="GL770" s="56"/>
      <c r="GM770" s="56"/>
      <c r="GN770" s="56"/>
      <c r="GO770" s="56"/>
      <c r="GP770" s="56"/>
      <c r="GQ770" s="56"/>
      <c r="GR770" s="56"/>
      <c r="GS770" s="56"/>
      <c r="GT770" s="56"/>
      <c r="GU770" s="56"/>
      <c r="GV770" s="56"/>
      <c r="GW770" s="56"/>
      <c r="GX770" s="56"/>
      <c r="GY770" s="56"/>
      <c r="GZ770" s="56"/>
      <c r="HA770" s="56"/>
      <c r="HB770" s="56"/>
      <c r="HC770" s="56"/>
      <c r="HD770" s="56"/>
      <c r="HE770" s="56"/>
      <c r="HF770" s="56"/>
      <c r="HG770" s="56"/>
      <c r="HH770" s="56"/>
      <c r="HI770" s="56"/>
      <c r="HJ770" s="56"/>
      <c r="HK770" s="56"/>
      <c r="HL770" s="56"/>
      <c r="HM770" s="56"/>
      <c r="HN770" s="56"/>
      <c r="HO770" s="56"/>
      <c r="HP770" s="56"/>
      <c r="HQ770" s="56"/>
      <c r="HR770" s="56"/>
      <c r="HS770" s="56"/>
      <c r="HT770" s="56"/>
      <c r="HU770" s="56"/>
      <c r="HV770" s="56"/>
      <c r="HW770" s="56"/>
      <c r="HX770" s="56"/>
      <c r="HY770" s="56"/>
      <c r="HZ770" s="56"/>
      <c r="IA770" s="56"/>
      <c r="IB770" s="56"/>
      <c r="IC770" s="56"/>
      <c r="ID770" s="56"/>
      <c r="IE770" s="56"/>
      <c r="IF770" s="56"/>
      <c r="IG770" s="56"/>
      <c r="IH770" s="56"/>
      <c r="II770" s="56"/>
      <c r="IJ770" s="56"/>
      <c r="IK770" s="56"/>
      <c r="IL770" s="56"/>
      <c r="IM770" s="56"/>
      <c r="IN770" s="56"/>
      <c r="IO770" s="56"/>
      <c r="IP770" s="56"/>
      <c r="IQ770" s="56"/>
      <c r="IR770" s="56"/>
      <c r="IS770" s="56"/>
      <c r="IT770" s="56"/>
      <c r="IU770" s="56"/>
      <c r="IV770" s="56"/>
      <c r="IW770" s="56"/>
      <c r="IX770" s="56"/>
      <c r="IY770" s="56"/>
      <c r="IZ770" s="56"/>
      <c r="JA770" s="56"/>
      <c r="JB770" s="56"/>
      <c r="JC770" s="56"/>
      <c r="JD770" s="56"/>
      <c r="JE770" s="56"/>
      <c r="JF770" s="56"/>
      <c r="JG770" s="56"/>
      <c r="JH770" s="56"/>
      <c r="JI770" s="56"/>
      <c r="JJ770" s="56"/>
      <c r="JK770" s="56"/>
      <c r="JL770" s="56"/>
      <c r="JM770" s="56"/>
      <c r="JN770" s="56"/>
      <c r="JO770" s="56"/>
      <c r="JP770" s="56"/>
      <c r="JQ770" s="56"/>
      <c r="JR770" s="56"/>
      <c r="JS770" s="56"/>
      <c r="JT770" s="56"/>
      <c r="JU770" s="56"/>
      <c r="JV770" s="56"/>
      <c r="JW770" s="56"/>
    </row>
    <row r="771" spans="1:283" s="1" customFormat="1" ht="57" x14ac:dyDescent="0.25">
      <c r="A771" s="3">
        <v>2015520000817</v>
      </c>
      <c r="B771" s="4" t="s">
        <v>1175</v>
      </c>
      <c r="C771" s="5"/>
      <c r="D771" s="31"/>
      <c r="E771" s="31"/>
      <c r="F771" s="60"/>
      <c r="G771" s="54"/>
      <c r="H771" s="54"/>
      <c r="I771" s="54"/>
      <c r="J771" s="54"/>
      <c r="K771" s="35"/>
      <c r="L771" s="11"/>
      <c r="M771" s="5"/>
      <c r="N771" s="5"/>
      <c r="O771" s="5"/>
      <c r="P771" s="17"/>
      <c r="Q771" s="17"/>
      <c r="R771" s="47"/>
      <c r="S771" s="40" t="s">
        <v>1134</v>
      </c>
      <c r="T771" s="61">
        <v>40731</v>
      </c>
      <c r="U771" s="56"/>
      <c r="V771" s="56"/>
      <c r="W771" s="56"/>
      <c r="X771" s="56"/>
      <c r="Y771" s="56"/>
      <c r="Z771" s="56"/>
      <c r="AA771" s="56"/>
      <c r="AB771" s="56"/>
      <c r="AC771" s="56"/>
      <c r="AD771" s="56"/>
      <c r="AE771" s="56"/>
      <c r="AF771" s="56"/>
      <c r="AG771" s="56"/>
      <c r="AH771" s="56"/>
      <c r="AI771" s="56"/>
      <c r="AJ771" s="56"/>
      <c r="AK771" s="56"/>
      <c r="AL771" s="56"/>
      <c r="AM771" s="56"/>
      <c r="AN771" s="56"/>
      <c r="AO771" s="56"/>
      <c r="AP771" s="56"/>
      <c r="AQ771" s="56"/>
      <c r="AR771" s="56"/>
      <c r="AS771" s="56"/>
      <c r="AT771" s="56"/>
      <c r="AU771" s="56"/>
      <c r="AV771" s="56"/>
      <c r="AW771" s="56"/>
      <c r="AX771" s="56"/>
      <c r="AY771" s="56"/>
      <c r="AZ771" s="56"/>
      <c r="BA771" s="56"/>
      <c r="BB771" s="56"/>
      <c r="BC771" s="56"/>
      <c r="BD771" s="56"/>
      <c r="BE771" s="56"/>
      <c r="BF771" s="56"/>
      <c r="BG771" s="56"/>
      <c r="BH771" s="56"/>
      <c r="BI771" s="56"/>
      <c r="BJ771" s="56"/>
      <c r="BK771" s="56"/>
      <c r="BL771" s="56"/>
      <c r="BM771" s="56"/>
      <c r="BN771" s="56"/>
      <c r="BO771" s="56"/>
      <c r="BP771" s="56"/>
      <c r="BQ771" s="56"/>
      <c r="BR771" s="56"/>
      <c r="BS771" s="56"/>
      <c r="BT771" s="56"/>
      <c r="BU771" s="56"/>
      <c r="BV771" s="56"/>
      <c r="BW771" s="56"/>
      <c r="BX771" s="56"/>
      <c r="BY771" s="56"/>
      <c r="BZ771" s="56"/>
      <c r="CA771" s="56"/>
      <c r="CB771" s="56"/>
      <c r="CC771" s="56"/>
      <c r="CD771" s="56"/>
      <c r="CE771" s="56"/>
      <c r="CF771" s="56"/>
      <c r="CG771" s="56"/>
      <c r="CH771" s="56"/>
      <c r="CI771" s="56"/>
      <c r="CJ771" s="56"/>
      <c r="CK771" s="56"/>
      <c r="CL771" s="56"/>
      <c r="CM771" s="56"/>
      <c r="CN771" s="56"/>
      <c r="CO771" s="56"/>
      <c r="CP771" s="56"/>
      <c r="CQ771" s="56"/>
      <c r="CR771" s="56"/>
      <c r="CS771" s="56"/>
      <c r="CT771" s="56"/>
      <c r="CU771" s="56"/>
      <c r="CV771" s="56"/>
      <c r="CW771" s="56"/>
      <c r="CX771" s="56"/>
      <c r="CY771" s="56"/>
      <c r="CZ771" s="56"/>
      <c r="DA771" s="56"/>
      <c r="DB771" s="56"/>
      <c r="DC771" s="56"/>
      <c r="DD771" s="56"/>
      <c r="DE771" s="56"/>
      <c r="DF771" s="56"/>
      <c r="DG771" s="56"/>
      <c r="DH771" s="56"/>
      <c r="DI771" s="56"/>
      <c r="DJ771" s="56"/>
      <c r="DK771" s="56"/>
      <c r="DL771" s="56"/>
      <c r="DM771" s="56"/>
      <c r="DN771" s="56"/>
      <c r="DO771" s="56"/>
      <c r="DP771" s="56"/>
      <c r="DQ771" s="56"/>
      <c r="DR771" s="56"/>
      <c r="DS771" s="56"/>
      <c r="DT771" s="56"/>
      <c r="DU771" s="56"/>
      <c r="DV771" s="56"/>
      <c r="DW771" s="56"/>
      <c r="DX771" s="56"/>
      <c r="DY771" s="56"/>
      <c r="DZ771" s="56"/>
      <c r="EA771" s="56"/>
      <c r="EB771" s="56"/>
      <c r="EC771" s="56"/>
      <c r="ED771" s="56"/>
      <c r="EE771" s="56"/>
      <c r="EF771" s="56"/>
      <c r="EG771" s="56"/>
      <c r="EH771" s="56"/>
      <c r="EI771" s="56"/>
      <c r="EJ771" s="56"/>
      <c r="EK771" s="56"/>
      <c r="EL771" s="56"/>
      <c r="EM771" s="56"/>
      <c r="EN771" s="56"/>
      <c r="EO771" s="56"/>
      <c r="EP771" s="56"/>
      <c r="EQ771" s="56"/>
      <c r="ER771" s="56"/>
      <c r="ES771" s="56"/>
      <c r="ET771" s="56"/>
      <c r="EU771" s="56"/>
      <c r="EV771" s="56"/>
      <c r="EW771" s="56"/>
      <c r="EX771" s="56"/>
      <c r="EY771" s="56"/>
      <c r="EZ771" s="56"/>
      <c r="FA771" s="56"/>
      <c r="FB771" s="56"/>
      <c r="FC771" s="56"/>
      <c r="FD771" s="56"/>
      <c r="FE771" s="56"/>
      <c r="FF771" s="56"/>
      <c r="FG771" s="56"/>
      <c r="FH771" s="56"/>
      <c r="FI771" s="56"/>
      <c r="FJ771" s="56"/>
      <c r="FK771" s="56"/>
      <c r="FL771" s="56"/>
      <c r="FM771" s="56"/>
      <c r="FN771" s="56"/>
      <c r="FO771" s="56"/>
      <c r="FP771" s="56"/>
      <c r="FQ771" s="56"/>
      <c r="FR771" s="56"/>
      <c r="FS771" s="56"/>
      <c r="FT771" s="56"/>
      <c r="FU771" s="56"/>
      <c r="FV771" s="56"/>
      <c r="FW771" s="56"/>
      <c r="FX771" s="56"/>
      <c r="FY771" s="56"/>
      <c r="FZ771" s="56"/>
      <c r="GA771" s="56"/>
      <c r="GB771" s="56"/>
      <c r="GC771" s="56"/>
      <c r="GD771" s="56"/>
      <c r="GE771" s="56"/>
      <c r="GF771" s="56"/>
      <c r="GG771" s="56"/>
      <c r="GH771" s="56"/>
      <c r="GI771" s="56"/>
      <c r="GJ771" s="56"/>
      <c r="GK771" s="56"/>
      <c r="GL771" s="56"/>
      <c r="GM771" s="56"/>
      <c r="GN771" s="56"/>
      <c r="GO771" s="56"/>
      <c r="GP771" s="56"/>
      <c r="GQ771" s="56"/>
      <c r="GR771" s="56"/>
      <c r="GS771" s="56"/>
      <c r="GT771" s="56"/>
      <c r="GU771" s="56"/>
      <c r="GV771" s="56"/>
      <c r="GW771" s="56"/>
      <c r="GX771" s="56"/>
      <c r="GY771" s="56"/>
      <c r="GZ771" s="56"/>
      <c r="HA771" s="56"/>
      <c r="HB771" s="56"/>
      <c r="HC771" s="56"/>
      <c r="HD771" s="56"/>
      <c r="HE771" s="56"/>
      <c r="HF771" s="56"/>
      <c r="HG771" s="56"/>
      <c r="HH771" s="56"/>
      <c r="HI771" s="56"/>
      <c r="HJ771" s="56"/>
      <c r="HK771" s="56"/>
      <c r="HL771" s="56"/>
      <c r="HM771" s="56"/>
      <c r="HN771" s="56"/>
      <c r="HO771" s="56"/>
      <c r="HP771" s="56"/>
      <c r="HQ771" s="56"/>
      <c r="HR771" s="56"/>
      <c r="HS771" s="56"/>
      <c r="HT771" s="56"/>
      <c r="HU771" s="56"/>
      <c r="HV771" s="56"/>
      <c r="HW771" s="56"/>
      <c r="HX771" s="56"/>
      <c r="HY771" s="56"/>
      <c r="HZ771" s="56"/>
      <c r="IA771" s="56"/>
      <c r="IB771" s="56"/>
      <c r="IC771" s="56"/>
      <c r="ID771" s="56"/>
      <c r="IE771" s="56"/>
      <c r="IF771" s="56"/>
      <c r="IG771" s="56"/>
      <c r="IH771" s="56"/>
      <c r="II771" s="56"/>
      <c r="IJ771" s="56"/>
      <c r="IK771" s="56"/>
      <c r="IL771" s="56"/>
      <c r="IM771" s="56"/>
      <c r="IN771" s="56"/>
      <c r="IO771" s="56"/>
      <c r="IP771" s="56"/>
      <c r="IQ771" s="56"/>
      <c r="IR771" s="56"/>
      <c r="IS771" s="56"/>
      <c r="IT771" s="56"/>
      <c r="IU771" s="56"/>
      <c r="IV771" s="56"/>
      <c r="IW771" s="56"/>
      <c r="IX771" s="56"/>
      <c r="IY771" s="56"/>
      <c r="IZ771" s="56"/>
      <c r="JA771" s="56"/>
      <c r="JB771" s="56"/>
      <c r="JC771" s="56"/>
      <c r="JD771" s="56"/>
      <c r="JE771" s="56"/>
      <c r="JF771" s="56"/>
      <c r="JG771" s="56"/>
      <c r="JH771" s="56"/>
      <c r="JI771" s="56"/>
      <c r="JJ771" s="56"/>
      <c r="JK771" s="56"/>
      <c r="JL771" s="56"/>
      <c r="JM771" s="56"/>
      <c r="JN771" s="56"/>
      <c r="JO771" s="56"/>
      <c r="JP771" s="56"/>
      <c r="JQ771" s="56"/>
      <c r="JR771" s="56"/>
      <c r="JS771" s="56"/>
      <c r="JT771" s="56"/>
      <c r="JU771" s="56"/>
      <c r="JV771" s="56"/>
      <c r="JW771" s="56"/>
    </row>
    <row r="772" spans="1:283" s="1" customFormat="1" ht="42.75" x14ac:dyDescent="0.25">
      <c r="A772" s="3">
        <v>2015520000818</v>
      </c>
      <c r="B772" s="4" t="s">
        <v>1176</v>
      </c>
      <c r="C772" s="5"/>
      <c r="D772" s="31"/>
      <c r="E772" s="31"/>
      <c r="F772" s="60"/>
      <c r="G772" s="54"/>
      <c r="H772" s="54"/>
      <c r="I772" s="54"/>
      <c r="J772" s="54"/>
      <c r="K772" s="35"/>
      <c r="L772" s="11"/>
      <c r="M772" s="5"/>
      <c r="N772" s="5"/>
      <c r="O772" s="5"/>
      <c r="P772" s="17"/>
      <c r="Q772" s="17"/>
      <c r="R772" s="47"/>
      <c r="S772" s="40" t="s">
        <v>1134</v>
      </c>
      <c r="T772" s="61">
        <v>40731</v>
      </c>
      <c r="U772" s="56"/>
      <c r="V772" s="56"/>
      <c r="W772" s="56"/>
      <c r="X772" s="56"/>
      <c r="Y772" s="56"/>
      <c r="Z772" s="56"/>
      <c r="AA772" s="56"/>
      <c r="AB772" s="56"/>
      <c r="AC772" s="56"/>
      <c r="AD772" s="56"/>
      <c r="AE772" s="56"/>
      <c r="AF772" s="56"/>
      <c r="AG772" s="56"/>
      <c r="AH772" s="56"/>
      <c r="AI772" s="56"/>
      <c r="AJ772" s="56"/>
      <c r="AK772" s="56"/>
      <c r="AL772" s="56"/>
      <c r="AM772" s="56"/>
      <c r="AN772" s="56"/>
      <c r="AO772" s="56"/>
      <c r="AP772" s="56"/>
      <c r="AQ772" s="56"/>
      <c r="AR772" s="56"/>
      <c r="AS772" s="56"/>
      <c r="AT772" s="56"/>
      <c r="AU772" s="56"/>
      <c r="AV772" s="56"/>
      <c r="AW772" s="56"/>
      <c r="AX772" s="56"/>
      <c r="AY772" s="56"/>
      <c r="AZ772" s="56"/>
      <c r="BA772" s="56"/>
      <c r="BB772" s="56"/>
      <c r="BC772" s="56"/>
      <c r="BD772" s="56"/>
      <c r="BE772" s="56"/>
      <c r="BF772" s="56"/>
      <c r="BG772" s="56"/>
      <c r="BH772" s="56"/>
      <c r="BI772" s="56"/>
      <c r="BJ772" s="56"/>
      <c r="BK772" s="56"/>
      <c r="BL772" s="56"/>
      <c r="BM772" s="56"/>
      <c r="BN772" s="56"/>
      <c r="BO772" s="56"/>
      <c r="BP772" s="56"/>
      <c r="BQ772" s="56"/>
      <c r="BR772" s="56"/>
      <c r="BS772" s="56"/>
      <c r="BT772" s="56"/>
      <c r="BU772" s="56"/>
      <c r="BV772" s="56"/>
      <c r="BW772" s="56"/>
      <c r="BX772" s="56"/>
      <c r="BY772" s="56"/>
      <c r="BZ772" s="56"/>
      <c r="CA772" s="56"/>
      <c r="CB772" s="56"/>
      <c r="CC772" s="56"/>
      <c r="CD772" s="56"/>
      <c r="CE772" s="56"/>
      <c r="CF772" s="56"/>
      <c r="CG772" s="56"/>
      <c r="CH772" s="56"/>
      <c r="CI772" s="56"/>
      <c r="CJ772" s="56"/>
      <c r="CK772" s="56"/>
      <c r="CL772" s="56"/>
      <c r="CM772" s="56"/>
      <c r="CN772" s="56"/>
      <c r="CO772" s="56"/>
      <c r="CP772" s="56"/>
      <c r="CQ772" s="56"/>
      <c r="CR772" s="56"/>
      <c r="CS772" s="56"/>
      <c r="CT772" s="56"/>
      <c r="CU772" s="56"/>
      <c r="CV772" s="56"/>
      <c r="CW772" s="56"/>
      <c r="CX772" s="56"/>
      <c r="CY772" s="56"/>
      <c r="CZ772" s="56"/>
      <c r="DA772" s="56"/>
      <c r="DB772" s="56"/>
      <c r="DC772" s="56"/>
      <c r="DD772" s="56"/>
      <c r="DE772" s="56"/>
      <c r="DF772" s="56"/>
      <c r="DG772" s="56"/>
      <c r="DH772" s="56"/>
      <c r="DI772" s="56"/>
      <c r="DJ772" s="56"/>
      <c r="DK772" s="56"/>
      <c r="DL772" s="56"/>
      <c r="DM772" s="56"/>
      <c r="DN772" s="56"/>
      <c r="DO772" s="56"/>
      <c r="DP772" s="56"/>
      <c r="DQ772" s="56"/>
      <c r="DR772" s="56"/>
      <c r="DS772" s="56"/>
      <c r="DT772" s="56"/>
      <c r="DU772" s="56"/>
      <c r="DV772" s="56"/>
      <c r="DW772" s="56"/>
      <c r="DX772" s="56"/>
      <c r="DY772" s="56"/>
      <c r="DZ772" s="56"/>
      <c r="EA772" s="56"/>
      <c r="EB772" s="56"/>
      <c r="EC772" s="56"/>
      <c r="ED772" s="56"/>
      <c r="EE772" s="56"/>
      <c r="EF772" s="56"/>
      <c r="EG772" s="56"/>
      <c r="EH772" s="56"/>
      <c r="EI772" s="56"/>
      <c r="EJ772" s="56"/>
      <c r="EK772" s="56"/>
      <c r="EL772" s="56"/>
      <c r="EM772" s="56"/>
      <c r="EN772" s="56"/>
      <c r="EO772" s="56"/>
      <c r="EP772" s="56"/>
      <c r="EQ772" s="56"/>
      <c r="ER772" s="56"/>
      <c r="ES772" s="56"/>
      <c r="ET772" s="56"/>
      <c r="EU772" s="56"/>
      <c r="EV772" s="56"/>
      <c r="EW772" s="56"/>
      <c r="EX772" s="56"/>
      <c r="EY772" s="56"/>
      <c r="EZ772" s="56"/>
      <c r="FA772" s="56"/>
      <c r="FB772" s="56"/>
      <c r="FC772" s="56"/>
      <c r="FD772" s="56"/>
      <c r="FE772" s="56"/>
      <c r="FF772" s="56"/>
      <c r="FG772" s="56"/>
      <c r="FH772" s="56"/>
      <c r="FI772" s="56"/>
      <c r="FJ772" s="56"/>
      <c r="FK772" s="56"/>
      <c r="FL772" s="56"/>
      <c r="FM772" s="56"/>
      <c r="FN772" s="56"/>
      <c r="FO772" s="56"/>
      <c r="FP772" s="56"/>
      <c r="FQ772" s="56"/>
      <c r="FR772" s="56"/>
      <c r="FS772" s="56"/>
      <c r="FT772" s="56"/>
      <c r="FU772" s="56"/>
      <c r="FV772" s="56"/>
      <c r="FW772" s="56"/>
      <c r="FX772" s="56"/>
      <c r="FY772" s="56"/>
      <c r="FZ772" s="56"/>
      <c r="GA772" s="56"/>
      <c r="GB772" s="56"/>
      <c r="GC772" s="56"/>
      <c r="GD772" s="56"/>
      <c r="GE772" s="56"/>
      <c r="GF772" s="56"/>
      <c r="GG772" s="56"/>
      <c r="GH772" s="56"/>
      <c r="GI772" s="56"/>
      <c r="GJ772" s="56"/>
      <c r="GK772" s="56"/>
      <c r="GL772" s="56"/>
      <c r="GM772" s="56"/>
      <c r="GN772" s="56"/>
      <c r="GO772" s="56"/>
      <c r="GP772" s="56"/>
      <c r="GQ772" s="56"/>
      <c r="GR772" s="56"/>
      <c r="GS772" s="56"/>
      <c r="GT772" s="56"/>
      <c r="GU772" s="56"/>
      <c r="GV772" s="56"/>
      <c r="GW772" s="56"/>
      <c r="GX772" s="56"/>
      <c r="GY772" s="56"/>
      <c r="GZ772" s="56"/>
      <c r="HA772" s="56"/>
      <c r="HB772" s="56"/>
      <c r="HC772" s="56"/>
      <c r="HD772" s="56"/>
      <c r="HE772" s="56"/>
      <c r="HF772" s="56"/>
      <c r="HG772" s="56"/>
      <c r="HH772" s="56"/>
      <c r="HI772" s="56"/>
      <c r="HJ772" s="56"/>
      <c r="HK772" s="56"/>
      <c r="HL772" s="56"/>
      <c r="HM772" s="56"/>
      <c r="HN772" s="56"/>
      <c r="HO772" s="56"/>
      <c r="HP772" s="56"/>
      <c r="HQ772" s="56"/>
      <c r="HR772" s="56"/>
      <c r="HS772" s="56"/>
      <c r="HT772" s="56"/>
      <c r="HU772" s="56"/>
      <c r="HV772" s="56"/>
      <c r="HW772" s="56"/>
      <c r="HX772" s="56"/>
      <c r="HY772" s="56"/>
      <c r="HZ772" s="56"/>
      <c r="IA772" s="56"/>
      <c r="IB772" s="56"/>
      <c r="IC772" s="56"/>
      <c r="ID772" s="56"/>
      <c r="IE772" s="56"/>
      <c r="IF772" s="56"/>
      <c r="IG772" s="56"/>
      <c r="IH772" s="56"/>
      <c r="II772" s="56"/>
      <c r="IJ772" s="56"/>
      <c r="IK772" s="56"/>
      <c r="IL772" s="56"/>
      <c r="IM772" s="56"/>
      <c r="IN772" s="56"/>
      <c r="IO772" s="56"/>
      <c r="IP772" s="56"/>
      <c r="IQ772" s="56"/>
      <c r="IR772" s="56"/>
      <c r="IS772" s="56"/>
      <c r="IT772" s="56"/>
      <c r="IU772" s="56"/>
      <c r="IV772" s="56"/>
      <c r="IW772" s="56"/>
      <c r="IX772" s="56"/>
      <c r="IY772" s="56"/>
      <c r="IZ772" s="56"/>
      <c r="JA772" s="56"/>
      <c r="JB772" s="56"/>
      <c r="JC772" s="56"/>
      <c r="JD772" s="56"/>
      <c r="JE772" s="56"/>
      <c r="JF772" s="56"/>
      <c r="JG772" s="56"/>
      <c r="JH772" s="56"/>
      <c r="JI772" s="56"/>
      <c r="JJ772" s="56"/>
      <c r="JK772" s="56"/>
      <c r="JL772" s="56"/>
      <c r="JM772" s="56"/>
      <c r="JN772" s="56"/>
      <c r="JO772" s="56"/>
      <c r="JP772" s="56"/>
      <c r="JQ772" s="56"/>
      <c r="JR772" s="56"/>
      <c r="JS772" s="56"/>
      <c r="JT772" s="56"/>
      <c r="JU772" s="56"/>
      <c r="JV772" s="56"/>
      <c r="JW772" s="56"/>
    </row>
    <row r="773" spans="1:283" ht="99.75" x14ac:dyDescent="0.25">
      <c r="A773" s="3">
        <v>2015520000819</v>
      </c>
      <c r="B773" s="4" t="s">
        <v>1077</v>
      </c>
      <c r="C773" s="5" t="s">
        <v>392</v>
      </c>
      <c r="D773" s="31">
        <v>77379727</v>
      </c>
      <c r="E773" s="31">
        <v>77379727</v>
      </c>
      <c r="F773" s="40"/>
      <c r="G773" s="54">
        <v>0</v>
      </c>
      <c r="H773" s="54">
        <v>0</v>
      </c>
      <c r="I773" s="54">
        <f t="shared" si="20"/>
        <v>0</v>
      </c>
      <c r="J773" s="54">
        <f t="shared" si="21"/>
        <v>77379727</v>
      </c>
      <c r="K773" s="35">
        <v>2003</v>
      </c>
      <c r="L773" s="11" t="s">
        <v>204</v>
      </c>
      <c r="M773" s="5" t="s">
        <v>1078</v>
      </c>
      <c r="N773" s="5" t="s">
        <v>14</v>
      </c>
      <c r="O773" s="5" t="s">
        <v>1078</v>
      </c>
      <c r="P773" s="17" t="s">
        <v>174</v>
      </c>
      <c r="Q773" s="17" t="s">
        <v>206</v>
      </c>
      <c r="R773" s="47" t="s">
        <v>207</v>
      </c>
      <c r="S773" s="40" t="s">
        <v>1129</v>
      </c>
      <c r="T773" s="61">
        <v>42034</v>
      </c>
    </row>
    <row r="774" spans="1:283" ht="99.75" x14ac:dyDescent="0.25">
      <c r="A774" s="3">
        <v>2015520000820</v>
      </c>
      <c r="B774" s="4" t="s">
        <v>1079</v>
      </c>
      <c r="C774" s="5" t="s">
        <v>215</v>
      </c>
      <c r="D774" s="31">
        <v>248683080</v>
      </c>
      <c r="E774" s="31"/>
      <c r="F774" s="31">
        <v>248683080</v>
      </c>
      <c r="G774" s="54">
        <v>0</v>
      </c>
      <c r="H774" s="54">
        <v>0</v>
      </c>
      <c r="I774" s="54">
        <f t="shared" si="20"/>
        <v>0</v>
      </c>
      <c r="J774" s="54">
        <f t="shared" si="21"/>
        <v>248683080</v>
      </c>
      <c r="K774" s="35">
        <v>2997</v>
      </c>
      <c r="L774" s="11" t="s">
        <v>204</v>
      </c>
      <c r="M774" s="5" t="s">
        <v>220</v>
      </c>
      <c r="N774" s="5" t="s">
        <v>14</v>
      </c>
      <c r="O774" s="5" t="s">
        <v>220</v>
      </c>
      <c r="P774" s="17" t="s">
        <v>174</v>
      </c>
      <c r="Q774" s="17" t="s">
        <v>206</v>
      </c>
      <c r="R774" s="47" t="s">
        <v>207</v>
      </c>
      <c r="S774" s="40" t="s">
        <v>1129</v>
      </c>
      <c r="T774" s="61">
        <v>42047</v>
      </c>
    </row>
    <row r="775" spans="1:283" ht="71.25" x14ac:dyDescent="0.25">
      <c r="A775" s="3">
        <v>2015520000821</v>
      </c>
      <c r="B775" s="4" t="s">
        <v>1080</v>
      </c>
      <c r="C775" s="5" t="s">
        <v>436</v>
      </c>
      <c r="D775" s="31">
        <v>24276640</v>
      </c>
      <c r="E775" s="31"/>
      <c r="F775" s="31">
        <v>24276640</v>
      </c>
      <c r="G775" s="54">
        <v>0</v>
      </c>
      <c r="H775" s="54">
        <v>0</v>
      </c>
      <c r="I775" s="54">
        <f t="shared" si="20"/>
        <v>0</v>
      </c>
      <c r="J775" s="54">
        <f t="shared" si="21"/>
        <v>24276640</v>
      </c>
      <c r="K775" s="34">
        <v>600</v>
      </c>
      <c r="L775" s="11" t="s">
        <v>22</v>
      </c>
      <c r="M775" s="5" t="s">
        <v>1081</v>
      </c>
      <c r="N775" s="5" t="s">
        <v>23</v>
      </c>
      <c r="O775" s="5" t="s">
        <v>1081</v>
      </c>
      <c r="P775" s="17" t="s">
        <v>76</v>
      </c>
      <c r="Q775" s="17" t="s">
        <v>135</v>
      </c>
      <c r="R775" s="47" t="s">
        <v>136</v>
      </c>
      <c r="S775" s="40" t="s">
        <v>1129</v>
      </c>
      <c r="T775" s="61">
        <v>42144</v>
      </c>
    </row>
    <row r="776" spans="1:283" ht="71.25" x14ac:dyDescent="0.25">
      <c r="A776" s="3">
        <v>2015520000822</v>
      </c>
      <c r="B776" s="4" t="s">
        <v>1082</v>
      </c>
      <c r="C776" s="5" t="s">
        <v>817</v>
      </c>
      <c r="D776" s="31">
        <v>692383768</v>
      </c>
      <c r="E776" s="31"/>
      <c r="F776" s="31">
        <f>623700000+55440000+13243768</f>
        <v>692383768</v>
      </c>
      <c r="G776" s="54">
        <v>0</v>
      </c>
      <c r="H776" s="54">
        <v>0</v>
      </c>
      <c r="I776" s="54">
        <f t="shared" si="20"/>
        <v>0</v>
      </c>
      <c r="J776" s="54">
        <f t="shared" si="21"/>
        <v>692383768</v>
      </c>
      <c r="K776" s="35">
        <v>7550</v>
      </c>
      <c r="L776" s="11" t="s">
        <v>22</v>
      </c>
      <c r="M776" s="5" t="s">
        <v>1083</v>
      </c>
      <c r="N776" s="5" t="s">
        <v>23</v>
      </c>
      <c r="O776" s="5" t="s">
        <v>1083</v>
      </c>
      <c r="P776" s="17" t="s">
        <v>76</v>
      </c>
      <c r="Q776" s="17" t="s">
        <v>135</v>
      </c>
      <c r="R776" s="47" t="s">
        <v>136</v>
      </c>
      <c r="S776" s="40" t="s">
        <v>1129</v>
      </c>
      <c r="T776" s="61">
        <v>42159</v>
      </c>
    </row>
    <row r="777" spans="1:283" ht="71.25" x14ac:dyDescent="0.25">
      <c r="A777" s="3">
        <v>2015520000823</v>
      </c>
      <c r="B777" s="4" t="s">
        <v>1084</v>
      </c>
      <c r="C777" s="5" t="s">
        <v>70</v>
      </c>
      <c r="D777" s="31">
        <v>120000000</v>
      </c>
      <c r="E777" s="55">
        <v>100000000</v>
      </c>
      <c r="F777" s="55">
        <v>20000000</v>
      </c>
      <c r="G777" s="54">
        <v>0</v>
      </c>
      <c r="H777" s="54">
        <v>0</v>
      </c>
      <c r="I777" s="54">
        <f t="shared" si="20"/>
        <v>0</v>
      </c>
      <c r="J777" s="54">
        <f t="shared" si="21"/>
        <v>120000000</v>
      </c>
      <c r="K777" s="35">
        <v>1824</v>
      </c>
      <c r="L777" s="11" t="s">
        <v>22</v>
      </c>
      <c r="M777" s="5" t="s">
        <v>1085</v>
      </c>
      <c r="N777" s="5" t="s">
        <v>23</v>
      </c>
      <c r="O777" s="5" t="s">
        <v>1085</v>
      </c>
      <c r="P777" s="17" t="s">
        <v>76</v>
      </c>
      <c r="Q777" s="17" t="s">
        <v>135</v>
      </c>
      <c r="R777" s="47" t="s">
        <v>136</v>
      </c>
      <c r="S777" s="40" t="s">
        <v>1129</v>
      </c>
      <c r="T777" s="61">
        <v>42166</v>
      </c>
    </row>
    <row r="778" spans="1:283" ht="71.25" x14ac:dyDescent="0.25">
      <c r="A778" s="3">
        <v>2015520000824</v>
      </c>
      <c r="B778" s="4" t="s">
        <v>1086</v>
      </c>
      <c r="C778" s="5" t="s">
        <v>184</v>
      </c>
      <c r="D778" s="31">
        <v>80000000</v>
      </c>
      <c r="E778" s="31"/>
      <c r="F778" s="55">
        <v>80000000</v>
      </c>
      <c r="G778" s="54">
        <v>0</v>
      </c>
      <c r="H778" s="54">
        <v>0</v>
      </c>
      <c r="I778" s="54">
        <f t="shared" si="20"/>
        <v>0</v>
      </c>
      <c r="J778" s="54">
        <f t="shared" si="21"/>
        <v>80000000</v>
      </c>
      <c r="K778" s="35">
        <v>26078</v>
      </c>
      <c r="L778" s="11" t="s">
        <v>22</v>
      </c>
      <c r="M778" s="5" t="s">
        <v>1087</v>
      </c>
      <c r="N778" s="5" t="s">
        <v>23</v>
      </c>
      <c r="O778" s="5" t="s">
        <v>1087</v>
      </c>
      <c r="P778" s="9" t="s">
        <v>76</v>
      </c>
      <c r="Q778" s="9" t="s">
        <v>135</v>
      </c>
      <c r="R778" s="33" t="s">
        <v>136</v>
      </c>
      <c r="S778" s="40" t="s">
        <v>1134</v>
      </c>
      <c r="T778" s="61">
        <v>42123</v>
      </c>
    </row>
    <row r="779" spans="1:283" ht="85.5" x14ac:dyDescent="0.25">
      <c r="A779" s="3">
        <v>2015520000827</v>
      </c>
      <c r="B779" s="4" t="s">
        <v>1088</v>
      </c>
      <c r="C779" s="5" t="s">
        <v>324</v>
      </c>
      <c r="D779" s="31">
        <v>100000000</v>
      </c>
      <c r="E779" s="31"/>
      <c r="F779" s="55">
        <v>91000000</v>
      </c>
      <c r="G779" s="54">
        <v>0</v>
      </c>
      <c r="H779" s="54">
        <v>0</v>
      </c>
      <c r="I779" s="54">
        <f t="shared" si="20"/>
        <v>0</v>
      </c>
      <c r="J779" s="54">
        <f t="shared" si="21"/>
        <v>100000000</v>
      </c>
      <c r="K779" s="35">
        <v>12137</v>
      </c>
      <c r="L779" s="11" t="s">
        <v>22</v>
      </c>
      <c r="M779" s="5" t="s">
        <v>1089</v>
      </c>
      <c r="N779" s="5" t="s">
        <v>23</v>
      </c>
      <c r="O779" s="5" t="s">
        <v>1090</v>
      </c>
      <c r="P779" s="5" t="s">
        <v>76</v>
      </c>
      <c r="Q779" s="5" t="s">
        <v>135</v>
      </c>
      <c r="R779" s="7" t="s">
        <v>136</v>
      </c>
      <c r="S779" s="40" t="s">
        <v>1129</v>
      </c>
      <c r="T779" s="61">
        <v>42156</v>
      </c>
    </row>
    <row r="780" spans="1:283" ht="71.25" x14ac:dyDescent="0.25">
      <c r="A780" s="19">
        <v>2015520000829</v>
      </c>
      <c r="B780" s="20" t="s">
        <v>1091</v>
      </c>
      <c r="C780" s="21" t="s">
        <v>115</v>
      </c>
      <c r="D780" s="31">
        <v>210804468</v>
      </c>
      <c r="E780" s="31">
        <v>165804468</v>
      </c>
      <c r="F780" s="31">
        <f>30000000+15000000</f>
        <v>45000000</v>
      </c>
      <c r="G780" s="54">
        <v>0</v>
      </c>
      <c r="H780" s="54">
        <v>0</v>
      </c>
      <c r="I780" s="54">
        <f t="shared" si="20"/>
        <v>0</v>
      </c>
      <c r="J780" s="54">
        <f t="shared" si="21"/>
        <v>210804468</v>
      </c>
      <c r="K780" s="35">
        <v>4870</v>
      </c>
      <c r="L780" s="22" t="s">
        <v>22</v>
      </c>
      <c r="M780" s="21" t="s">
        <v>1092</v>
      </c>
      <c r="N780" s="21" t="s">
        <v>23</v>
      </c>
      <c r="O780" s="21" t="s">
        <v>1092</v>
      </c>
      <c r="P780" s="5" t="s">
        <v>76</v>
      </c>
      <c r="Q780" s="5" t="s">
        <v>135</v>
      </c>
      <c r="R780" s="7" t="s">
        <v>136</v>
      </c>
      <c r="S780" s="43" t="s">
        <v>1129</v>
      </c>
      <c r="T780" s="76">
        <v>42181</v>
      </c>
    </row>
    <row r="781" spans="1:283" ht="71.25" x14ac:dyDescent="0.25">
      <c r="A781" s="3">
        <v>2015520000830</v>
      </c>
      <c r="B781" s="4" t="s">
        <v>1093</v>
      </c>
      <c r="C781" s="5" t="s">
        <v>59</v>
      </c>
      <c r="D781" s="31">
        <v>132000000</v>
      </c>
      <c r="E781" s="31">
        <v>95000000</v>
      </c>
      <c r="F781" s="31">
        <f>25000000+12000000</f>
        <v>37000000</v>
      </c>
      <c r="G781" s="54">
        <v>0</v>
      </c>
      <c r="H781" s="54">
        <v>0</v>
      </c>
      <c r="I781" s="54">
        <f t="shared" si="20"/>
        <v>0</v>
      </c>
      <c r="J781" s="54">
        <f t="shared" si="21"/>
        <v>132000000</v>
      </c>
      <c r="K781" s="35">
        <v>6498</v>
      </c>
      <c r="L781" s="11" t="s">
        <v>22</v>
      </c>
      <c r="M781" s="5" t="s">
        <v>60</v>
      </c>
      <c r="N781" s="5" t="s">
        <v>23</v>
      </c>
      <c r="O781" s="5" t="s">
        <v>60</v>
      </c>
      <c r="P781" s="5" t="s">
        <v>76</v>
      </c>
      <c r="Q781" s="5" t="s">
        <v>135</v>
      </c>
      <c r="R781" s="7" t="s">
        <v>136</v>
      </c>
      <c r="S781" s="40" t="s">
        <v>1129</v>
      </c>
      <c r="T781" s="61">
        <v>42128</v>
      </c>
    </row>
    <row r="782" spans="1:283" ht="71.25" x14ac:dyDescent="0.25">
      <c r="A782" s="3">
        <v>2015520000831</v>
      </c>
      <c r="B782" s="4" t="s">
        <v>1094</v>
      </c>
      <c r="C782" s="5" t="s">
        <v>47</v>
      </c>
      <c r="D782" s="31">
        <v>6999998626</v>
      </c>
      <c r="E782" s="31"/>
      <c r="F782" s="31">
        <f>4499998626+2500000000</f>
        <v>6999998626</v>
      </c>
      <c r="G782" s="54">
        <v>0</v>
      </c>
      <c r="H782" s="54">
        <v>0</v>
      </c>
      <c r="I782" s="54">
        <f t="shared" si="20"/>
        <v>0</v>
      </c>
      <c r="J782" s="54">
        <f t="shared" si="21"/>
        <v>6999998626</v>
      </c>
      <c r="K782" s="35">
        <v>74312</v>
      </c>
      <c r="L782" s="11" t="s">
        <v>22</v>
      </c>
      <c r="M782" s="5" t="s">
        <v>485</v>
      </c>
      <c r="N782" s="5" t="s">
        <v>23</v>
      </c>
      <c r="O782" s="5" t="s">
        <v>485</v>
      </c>
      <c r="P782" s="5" t="s">
        <v>76</v>
      </c>
      <c r="Q782" s="5" t="s">
        <v>135</v>
      </c>
      <c r="R782" s="7" t="s">
        <v>136</v>
      </c>
      <c r="S782" s="40" t="s">
        <v>1134</v>
      </c>
      <c r="T782" s="61">
        <v>42150</v>
      </c>
    </row>
    <row r="783" spans="1:283" ht="71.25" x14ac:dyDescent="0.25">
      <c r="A783" s="3">
        <v>2015520000832</v>
      </c>
      <c r="B783" s="4" t="s">
        <v>1095</v>
      </c>
      <c r="C783" s="5" t="s">
        <v>291</v>
      </c>
      <c r="D783" s="31">
        <v>146664307</v>
      </c>
      <c r="E783" s="31"/>
      <c r="F783" s="31">
        <f>139679307+6985000</f>
        <v>146664307</v>
      </c>
      <c r="G783" s="54">
        <v>0</v>
      </c>
      <c r="H783" s="54">
        <v>0</v>
      </c>
      <c r="I783" s="54">
        <f t="shared" si="20"/>
        <v>0</v>
      </c>
      <c r="J783" s="54">
        <f t="shared" si="21"/>
        <v>146664307</v>
      </c>
      <c r="K783" s="35">
        <v>1234</v>
      </c>
      <c r="L783" s="11" t="s">
        <v>22</v>
      </c>
      <c r="M783" s="5" t="s">
        <v>1096</v>
      </c>
      <c r="N783" s="5" t="s">
        <v>23</v>
      </c>
      <c r="O783" s="5" t="s">
        <v>1096</v>
      </c>
      <c r="P783" s="5" t="s">
        <v>76</v>
      </c>
      <c r="Q783" s="5" t="s">
        <v>135</v>
      </c>
      <c r="R783" s="7" t="s">
        <v>136</v>
      </c>
      <c r="S783" s="40" t="s">
        <v>1134</v>
      </c>
      <c r="T783" s="61">
        <v>42160</v>
      </c>
    </row>
    <row r="784" spans="1:283" ht="71.25" x14ac:dyDescent="0.25">
      <c r="A784" s="3">
        <v>2015520000833</v>
      </c>
      <c r="B784" s="4" t="s">
        <v>1097</v>
      </c>
      <c r="C784" s="5" t="s">
        <v>227</v>
      </c>
      <c r="D784" s="31">
        <v>600000000</v>
      </c>
      <c r="E784" s="77">
        <v>500000000</v>
      </c>
      <c r="F784" s="77">
        <f>+D784-E784</f>
        <v>100000000</v>
      </c>
      <c r="G784" s="54">
        <v>0</v>
      </c>
      <c r="H784" s="54">
        <v>0</v>
      </c>
      <c r="I784" s="54">
        <f t="shared" si="20"/>
        <v>0</v>
      </c>
      <c r="J784" s="54">
        <f t="shared" si="21"/>
        <v>600000000</v>
      </c>
      <c r="K784" s="35">
        <v>4147</v>
      </c>
      <c r="L784" s="11" t="s">
        <v>22</v>
      </c>
      <c r="M784" s="5" t="s">
        <v>228</v>
      </c>
      <c r="N784" s="5" t="s">
        <v>23</v>
      </c>
      <c r="O784" s="5" t="s">
        <v>228</v>
      </c>
      <c r="P784" s="5" t="s">
        <v>76</v>
      </c>
      <c r="Q784" s="5" t="s">
        <v>135</v>
      </c>
      <c r="R784" s="7" t="s">
        <v>136</v>
      </c>
      <c r="S784" s="40" t="s">
        <v>1129</v>
      </c>
      <c r="T784" s="61">
        <v>42202</v>
      </c>
    </row>
    <row r="785" spans="1:283" ht="71.25" x14ac:dyDescent="0.25">
      <c r="A785" s="3">
        <v>2015520000834</v>
      </c>
      <c r="B785" s="4" t="s">
        <v>1098</v>
      </c>
      <c r="C785" s="5" t="s">
        <v>65</v>
      </c>
      <c r="D785" s="31">
        <v>50000000</v>
      </c>
      <c r="E785" s="31">
        <v>50000000</v>
      </c>
      <c r="F785" s="40"/>
      <c r="G785" s="54">
        <v>0</v>
      </c>
      <c r="H785" s="54">
        <v>0</v>
      </c>
      <c r="I785" s="54">
        <f t="shared" si="20"/>
        <v>0</v>
      </c>
      <c r="J785" s="54">
        <f t="shared" si="21"/>
        <v>50000000</v>
      </c>
      <c r="K785" s="35">
        <v>6085</v>
      </c>
      <c r="L785" s="11" t="s">
        <v>22</v>
      </c>
      <c r="M785" s="5" t="s">
        <v>1099</v>
      </c>
      <c r="N785" s="5" t="s">
        <v>23</v>
      </c>
      <c r="O785" s="5" t="s">
        <v>1099</v>
      </c>
      <c r="P785" s="5" t="s">
        <v>76</v>
      </c>
      <c r="Q785" s="5" t="s">
        <v>135</v>
      </c>
      <c r="R785" s="7" t="s">
        <v>136</v>
      </c>
      <c r="S785" s="40" t="s">
        <v>1129</v>
      </c>
      <c r="T785" s="61">
        <v>42159</v>
      </c>
    </row>
    <row r="786" spans="1:283" ht="71.25" x14ac:dyDescent="0.25">
      <c r="A786" s="3">
        <v>2015520000835</v>
      </c>
      <c r="B786" s="4" t="s">
        <v>1100</v>
      </c>
      <c r="C786" s="5" t="s">
        <v>324</v>
      </c>
      <c r="D786" s="31">
        <v>200000000</v>
      </c>
      <c r="E786" s="31">
        <v>180000000</v>
      </c>
      <c r="F786" s="60">
        <f>+D786-E786</f>
        <v>20000000</v>
      </c>
      <c r="G786" s="54">
        <v>0</v>
      </c>
      <c r="H786" s="54">
        <v>0</v>
      </c>
      <c r="I786" s="54">
        <f t="shared" si="20"/>
        <v>0</v>
      </c>
      <c r="J786" s="54">
        <f t="shared" si="21"/>
        <v>200000000</v>
      </c>
      <c r="K786" s="34">
        <v>746</v>
      </c>
      <c r="L786" s="11" t="s">
        <v>22</v>
      </c>
      <c r="M786" s="5" t="s">
        <v>1101</v>
      </c>
      <c r="N786" s="5" t="s">
        <v>23</v>
      </c>
      <c r="O786" s="5" t="s">
        <v>1101</v>
      </c>
      <c r="P786" s="5" t="s">
        <v>76</v>
      </c>
      <c r="Q786" s="5" t="s">
        <v>135</v>
      </c>
      <c r="R786" s="7" t="s">
        <v>136</v>
      </c>
      <c r="S786" s="40" t="s">
        <v>1129</v>
      </c>
      <c r="T786" s="61">
        <v>42166</v>
      </c>
    </row>
    <row r="787" spans="1:283" s="1" customFormat="1" ht="39.75" customHeight="1" x14ac:dyDescent="0.25">
      <c r="A787" s="148">
        <v>2015520000836</v>
      </c>
      <c r="B787" s="4" t="s">
        <v>1257</v>
      </c>
      <c r="C787" s="5"/>
      <c r="D787" s="31"/>
      <c r="E787" s="31"/>
      <c r="F787" s="147"/>
      <c r="G787" s="54"/>
      <c r="H787" s="54"/>
      <c r="I787" s="54"/>
      <c r="J787" s="54"/>
      <c r="K787" s="34"/>
      <c r="L787" s="11"/>
      <c r="M787" s="5"/>
      <c r="N787" s="5"/>
      <c r="O787" s="5"/>
      <c r="P787" s="5"/>
      <c r="Q787" s="5"/>
      <c r="R787" s="7"/>
      <c r="S787" s="40" t="s">
        <v>1134</v>
      </c>
      <c r="T787" s="61"/>
      <c r="U787" s="56"/>
      <c r="V787" s="56"/>
      <c r="W787" s="56"/>
      <c r="X787" s="56"/>
      <c r="Y787" s="56"/>
      <c r="Z787" s="56"/>
      <c r="AA787" s="56"/>
      <c r="AB787" s="56"/>
      <c r="AC787" s="56"/>
      <c r="AD787" s="56"/>
      <c r="AE787" s="56"/>
      <c r="AF787" s="56"/>
      <c r="AG787" s="56"/>
      <c r="AH787" s="56"/>
      <c r="AI787" s="56"/>
      <c r="AJ787" s="56"/>
      <c r="AK787" s="56"/>
      <c r="AL787" s="56"/>
      <c r="AM787" s="56"/>
      <c r="AN787" s="56"/>
      <c r="AO787" s="56"/>
      <c r="AP787" s="56"/>
      <c r="AQ787" s="56"/>
      <c r="AR787" s="56"/>
      <c r="AS787" s="56"/>
      <c r="AT787" s="56"/>
      <c r="AU787" s="56"/>
      <c r="AV787" s="56"/>
      <c r="AW787" s="56"/>
      <c r="AX787" s="56"/>
      <c r="AY787" s="56"/>
      <c r="AZ787" s="56"/>
      <c r="BA787" s="56"/>
      <c r="BB787" s="56"/>
      <c r="BC787" s="56"/>
      <c r="BD787" s="56"/>
      <c r="BE787" s="56"/>
      <c r="BF787" s="56"/>
      <c r="BG787" s="56"/>
      <c r="BH787" s="56"/>
      <c r="BI787" s="56"/>
      <c r="BJ787" s="56"/>
      <c r="BK787" s="56"/>
      <c r="BL787" s="56"/>
      <c r="BM787" s="56"/>
      <c r="BN787" s="56"/>
      <c r="BO787" s="56"/>
      <c r="BP787" s="56"/>
      <c r="BQ787" s="56"/>
      <c r="BR787" s="56"/>
      <c r="BS787" s="56"/>
      <c r="BT787" s="56"/>
      <c r="BU787" s="56"/>
      <c r="BV787" s="56"/>
      <c r="BW787" s="56"/>
      <c r="BX787" s="56"/>
      <c r="BY787" s="56"/>
      <c r="BZ787" s="56"/>
      <c r="CA787" s="56"/>
      <c r="CB787" s="56"/>
      <c r="CC787" s="56"/>
      <c r="CD787" s="56"/>
      <c r="CE787" s="56"/>
      <c r="CF787" s="56"/>
      <c r="CG787" s="56"/>
      <c r="CH787" s="56"/>
      <c r="CI787" s="56"/>
      <c r="CJ787" s="56"/>
      <c r="CK787" s="56"/>
      <c r="CL787" s="56"/>
      <c r="CM787" s="56"/>
      <c r="CN787" s="56"/>
      <c r="CO787" s="56"/>
      <c r="CP787" s="56"/>
      <c r="CQ787" s="56"/>
      <c r="CR787" s="56"/>
      <c r="CS787" s="56"/>
      <c r="CT787" s="56"/>
      <c r="CU787" s="56"/>
      <c r="CV787" s="56"/>
      <c r="CW787" s="56"/>
      <c r="CX787" s="56"/>
      <c r="CY787" s="56"/>
      <c r="CZ787" s="56"/>
      <c r="DA787" s="56"/>
      <c r="DB787" s="56"/>
      <c r="DC787" s="56"/>
      <c r="DD787" s="56"/>
      <c r="DE787" s="56"/>
      <c r="DF787" s="56"/>
      <c r="DG787" s="56"/>
      <c r="DH787" s="56"/>
      <c r="DI787" s="56"/>
      <c r="DJ787" s="56"/>
      <c r="DK787" s="56"/>
      <c r="DL787" s="56"/>
      <c r="DM787" s="56"/>
      <c r="DN787" s="56"/>
      <c r="DO787" s="56"/>
      <c r="DP787" s="56"/>
      <c r="DQ787" s="56"/>
      <c r="DR787" s="56"/>
      <c r="DS787" s="56"/>
      <c r="DT787" s="56"/>
      <c r="DU787" s="56"/>
      <c r="DV787" s="56"/>
      <c r="DW787" s="56"/>
      <c r="DX787" s="56"/>
      <c r="DY787" s="56"/>
      <c r="DZ787" s="56"/>
      <c r="EA787" s="56"/>
      <c r="EB787" s="56"/>
      <c r="EC787" s="56"/>
      <c r="ED787" s="56"/>
      <c r="EE787" s="56"/>
      <c r="EF787" s="56"/>
      <c r="EG787" s="56"/>
      <c r="EH787" s="56"/>
      <c r="EI787" s="56"/>
      <c r="EJ787" s="56"/>
      <c r="EK787" s="56"/>
      <c r="EL787" s="56"/>
      <c r="EM787" s="56"/>
      <c r="EN787" s="56"/>
      <c r="EO787" s="56"/>
      <c r="EP787" s="56"/>
      <c r="EQ787" s="56"/>
      <c r="ER787" s="56"/>
      <c r="ES787" s="56"/>
      <c r="ET787" s="56"/>
      <c r="EU787" s="56"/>
      <c r="EV787" s="56"/>
      <c r="EW787" s="56"/>
      <c r="EX787" s="56"/>
      <c r="EY787" s="56"/>
      <c r="EZ787" s="56"/>
      <c r="FA787" s="56"/>
      <c r="FB787" s="56"/>
      <c r="FC787" s="56"/>
      <c r="FD787" s="56"/>
      <c r="FE787" s="56"/>
      <c r="FF787" s="56"/>
      <c r="FG787" s="56"/>
      <c r="FH787" s="56"/>
      <c r="FI787" s="56"/>
      <c r="FJ787" s="56"/>
      <c r="FK787" s="56"/>
      <c r="FL787" s="56"/>
      <c r="FM787" s="56"/>
      <c r="FN787" s="56"/>
      <c r="FO787" s="56"/>
      <c r="FP787" s="56"/>
      <c r="FQ787" s="56"/>
      <c r="FR787" s="56"/>
      <c r="FS787" s="56"/>
      <c r="FT787" s="56"/>
      <c r="FU787" s="56"/>
      <c r="FV787" s="56"/>
      <c r="FW787" s="56"/>
      <c r="FX787" s="56"/>
      <c r="FY787" s="56"/>
      <c r="FZ787" s="56"/>
      <c r="GA787" s="56"/>
      <c r="GB787" s="56"/>
      <c r="GC787" s="56"/>
      <c r="GD787" s="56"/>
      <c r="GE787" s="56"/>
      <c r="GF787" s="56"/>
      <c r="GG787" s="56"/>
      <c r="GH787" s="56"/>
      <c r="GI787" s="56"/>
      <c r="GJ787" s="56"/>
      <c r="GK787" s="56"/>
      <c r="GL787" s="56"/>
      <c r="GM787" s="56"/>
      <c r="GN787" s="56"/>
      <c r="GO787" s="56"/>
      <c r="GP787" s="56"/>
      <c r="GQ787" s="56"/>
      <c r="GR787" s="56"/>
      <c r="GS787" s="56"/>
      <c r="GT787" s="56"/>
      <c r="GU787" s="56"/>
      <c r="GV787" s="56"/>
      <c r="GW787" s="56"/>
      <c r="GX787" s="56"/>
      <c r="GY787" s="56"/>
      <c r="GZ787" s="56"/>
      <c r="HA787" s="56"/>
      <c r="HB787" s="56"/>
      <c r="HC787" s="56"/>
      <c r="HD787" s="56"/>
      <c r="HE787" s="56"/>
      <c r="HF787" s="56"/>
      <c r="HG787" s="56"/>
      <c r="HH787" s="56"/>
      <c r="HI787" s="56"/>
      <c r="HJ787" s="56"/>
      <c r="HK787" s="56"/>
      <c r="HL787" s="56"/>
      <c r="HM787" s="56"/>
      <c r="HN787" s="56"/>
      <c r="HO787" s="56"/>
      <c r="HP787" s="56"/>
      <c r="HQ787" s="56"/>
      <c r="HR787" s="56"/>
      <c r="HS787" s="56"/>
      <c r="HT787" s="56"/>
      <c r="HU787" s="56"/>
      <c r="HV787" s="56"/>
      <c r="HW787" s="56"/>
      <c r="HX787" s="56"/>
      <c r="HY787" s="56"/>
      <c r="HZ787" s="56"/>
      <c r="IA787" s="56"/>
      <c r="IB787" s="56"/>
      <c r="IC787" s="56"/>
      <c r="ID787" s="56"/>
      <c r="IE787" s="56"/>
      <c r="IF787" s="56"/>
      <c r="IG787" s="56"/>
      <c r="IH787" s="56"/>
      <c r="II787" s="56"/>
      <c r="IJ787" s="56"/>
      <c r="IK787" s="56"/>
      <c r="IL787" s="56"/>
      <c r="IM787" s="56"/>
      <c r="IN787" s="56"/>
      <c r="IO787" s="56"/>
      <c r="IP787" s="56"/>
      <c r="IQ787" s="56"/>
      <c r="IR787" s="56"/>
      <c r="IS787" s="56"/>
      <c r="IT787" s="56"/>
      <c r="IU787" s="56"/>
      <c r="IV787" s="56"/>
      <c r="IW787" s="56"/>
      <c r="IX787" s="56"/>
      <c r="IY787" s="56"/>
      <c r="IZ787" s="56"/>
      <c r="JA787" s="56"/>
      <c r="JB787" s="56"/>
      <c r="JC787" s="56"/>
      <c r="JD787" s="56"/>
      <c r="JE787" s="56"/>
      <c r="JF787" s="56"/>
      <c r="JG787" s="56"/>
      <c r="JH787" s="56"/>
      <c r="JI787" s="56"/>
      <c r="JJ787" s="56"/>
      <c r="JK787" s="56"/>
      <c r="JL787" s="56"/>
      <c r="JM787" s="56"/>
      <c r="JN787" s="56"/>
      <c r="JO787" s="56"/>
      <c r="JP787" s="56"/>
      <c r="JQ787" s="56"/>
      <c r="JR787" s="56"/>
      <c r="JS787" s="56"/>
      <c r="JT787" s="56"/>
      <c r="JU787" s="56"/>
      <c r="JV787" s="56"/>
      <c r="JW787" s="56"/>
    </row>
    <row r="788" spans="1:283" ht="99.75" x14ac:dyDescent="0.25">
      <c r="A788" s="3">
        <v>2015520000837</v>
      </c>
      <c r="B788" s="4" t="s">
        <v>1102</v>
      </c>
      <c r="C788" s="5" t="s">
        <v>31</v>
      </c>
      <c r="D788" s="31">
        <v>15709406788</v>
      </c>
      <c r="E788" s="31"/>
      <c r="F788" s="31">
        <v>15709406788</v>
      </c>
      <c r="G788" s="54">
        <v>0</v>
      </c>
      <c r="H788" s="54">
        <v>0</v>
      </c>
      <c r="I788" s="54">
        <f t="shared" si="20"/>
        <v>0</v>
      </c>
      <c r="J788" s="54">
        <f t="shared" si="21"/>
        <v>15709406788</v>
      </c>
      <c r="K788" s="35">
        <v>15007</v>
      </c>
      <c r="L788" s="11" t="s">
        <v>204</v>
      </c>
      <c r="M788" s="5" t="s">
        <v>46</v>
      </c>
      <c r="N788" s="5" t="s">
        <v>14</v>
      </c>
      <c r="O788" s="5" t="s">
        <v>46</v>
      </c>
      <c r="P788" s="5" t="s">
        <v>174</v>
      </c>
      <c r="Q788" s="5" t="s">
        <v>206</v>
      </c>
      <c r="R788" s="7" t="s">
        <v>207</v>
      </c>
      <c r="S788" s="40" t="s">
        <v>1129</v>
      </c>
      <c r="T788" s="61">
        <v>42160</v>
      </c>
    </row>
    <row r="789" spans="1:283" s="1" customFormat="1" ht="55.5" customHeight="1" x14ac:dyDescent="0.25">
      <c r="A789" s="148">
        <v>2015520000838</v>
      </c>
      <c r="B789" s="4" t="s">
        <v>1258</v>
      </c>
      <c r="C789" s="5"/>
      <c r="D789" s="31"/>
      <c r="E789" s="31"/>
      <c r="F789" s="31"/>
      <c r="G789" s="54"/>
      <c r="H789" s="54"/>
      <c r="I789" s="54"/>
      <c r="J789" s="54"/>
      <c r="K789" s="35"/>
      <c r="L789" s="11"/>
      <c r="M789" s="5"/>
      <c r="N789" s="5"/>
      <c r="O789" s="5"/>
      <c r="P789" s="5"/>
      <c r="Q789" s="5"/>
      <c r="R789" s="7"/>
      <c r="S789" s="40" t="s">
        <v>1130</v>
      </c>
      <c r="T789" s="61"/>
      <c r="U789" s="56"/>
      <c r="V789" s="56"/>
      <c r="W789" s="56"/>
      <c r="X789" s="56"/>
      <c r="Y789" s="56"/>
      <c r="Z789" s="56"/>
      <c r="AA789" s="56"/>
      <c r="AB789" s="56"/>
      <c r="AC789" s="56"/>
      <c r="AD789" s="56"/>
      <c r="AE789" s="56"/>
      <c r="AF789" s="56"/>
      <c r="AG789" s="56"/>
      <c r="AH789" s="56"/>
      <c r="AI789" s="56"/>
      <c r="AJ789" s="56"/>
      <c r="AK789" s="56"/>
      <c r="AL789" s="56"/>
      <c r="AM789" s="56"/>
      <c r="AN789" s="56"/>
      <c r="AO789" s="56"/>
      <c r="AP789" s="56"/>
      <c r="AQ789" s="56"/>
      <c r="AR789" s="56"/>
      <c r="AS789" s="56"/>
      <c r="AT789" s="56"/>
      <c r="AU789" s="56"/>
      <c r="AV789" s="56"/>
      <c r="AW789" s="56"/>
      <c r="AX789" s="56"/>
      <c r="AY789" s="56"/>
      <c r="AZ789" s="56"/>
      <c r="BA789" s="56"/>
      <c r="BB789" s="56"/>
      <c r="BC789" s="56"/>
      <c r="BD789" s="56"/>
      <c r="BE789" s="56"/>
      <c r="BF789" s="56"/>
      <c r="BG789" s="56"/>
      <c r="BH789" s="56"/>
      <c r="BI789" s="56"/>
      <c r="BJ789" s="56"/>
      <c r="BK789" s="56"/>
      <c r="BL789" s="56"/>
      <c r="BM789" s="56"/>
      <c r="BN789" s="56"/>
      <c r="BO789" s="56"/>
      <c r="BP789" s="56"/>
      <c r="BQ789" s="56"/>
      <c r="BR789" s="56"/>
      <c r="BS789" s="56"/>
      <c r="BT789" s="56"/>
      <c r="BU789" s="56"/>
      <c r="BV789" s="56"/>
      <c r="BW789" s="56"/>
      <c r="BX789" s="56"/>
      <c r="BY789" s="56"/>
      <c r="BZ789" s="56"/>
      <c r="CA789" s="56"/>
      <c r="CB789" s="56"/>
      <c r="CC789" s="56"/>
      <c r="CD789" s="56"/>
      <c r="CE789" s="56"/>
      <c r="CF789" s="56"/>
      <c r="CG789" s="56"/>
      <c r="CH789" s="56"/>
      <c r="CI789" s="56"/>
      <c r="CJ789" s="56"/>
      <c r="CK789" s="56"/>
      <c r="CL789" s="56"/>
      <c r="CM789" s="56"/>
      <c r="CN789" s="56"/>
      <c r="CO789" s="56"/>
      <c r="CP789" s="56"/>
      <c r="CQ789" s="56"/>
      <c r="CR789" s="56"/>
      <c r="CS789" s="56"/>
      <c r="CT789" s="56"/>
      <c r="CU789" s="56"/>
      <c r="CV789" s="56"/>
      <c r="CW789" s="56"/>
      <c r="CX789" s="56"/>
      <c r="CY789" s="56"/>
      <c r="CZ789" s="56"/>
      <c r="DA789" s="56"/>
      <c r="DB789" s="56"/>
      <c r="DC789" s="56"/>
      <c r="DD789" s="56"/>
      <c r="DE789" s="56"/>
      <c r="DF789" s="56"/>
      <c r="DG789" s="56"/>
      <c r="DH789" s="56"/>
      <c r="DI789" s="56"/>
      <c r="DJ789" s="56"/>
      <c r="DK789" s="56"/>
      <c r="DL789" s="56"/>
      <c r="DM789" s="56"/>
      <c r="DN789" s="56"/>
      <c r="DO789" s="56"/>
      <c r="DP789" s="56"/>
      <c r="DQ789" s="56"/>
      <c r="DR789" s="56"/>
      <c r="DS789" s="56"/>
      <c r="DT789" s="56"/>
      <c r="DU789" s="56"/>
      <c r="DV789" s="56"/>
      <c r="DW789" s="56"/>
      <c r="DX789" s="56"/>
      <c r="DY789" s="56"/>
      <c r="DZ789" s="56"/>
      <c r="EA789" s="56"/>
      <c r="EB789" s="56"/>
      <c r="EC789" s="56"/>
      <c r="ED789" s="56"/>
      <c r="EE789" s="56"/>
      <c r="EF789" s="56"/>
      <c r="EG789" s="56"/>
      <c r="EH789" s="56"/>
      <c r="EI789" s="56"/>
      <c r="EJ789" s="56"/>
      <c r="EK789" s="56"/>
      <c r="EL789" s="56"/>
      <c r="EM789" s="56"/>
      <c r="EN789" s="56"/>
      <c r="EO789" s="56"/>
      <c r="EP789" s="56"/>
      <c r="EQ789" s="56"/>
      <c r="ER789" s="56"/>
      <c r="ES789" s="56"/>
      <c r="ET789" s="56"/>
      <c r="EU789" s="56"/>
      <c r="EV789" s="56"/>
      <c r="EW789" s="56"/>
      <c r="EX789" s="56"/>
      <c r="EY789" s="56"/>
      <c r="EZ789" s="56"/>
      <c r="FA789" s="56"/>
      <c r="FB789" s="56"/>
      <c r="FC789" s="56"/>
      <c r="FD789" s="56"/>
      <c r="FE789" s="56"/>
      <c r="FF789" s="56"/>
      <c r="FG789" s="56"/>
      <c r="FH789" s="56"/>
      <c r="FI789" s="56"/>
      <c r="FJ789" s="56"/>
      <c r="FK789" s="56"/>
      <c r="FL789" s="56"/>
      <c r="FM789" s="56"/>
      <c r="FN789" s="56"/>
      <c r="FO789" s="56"/>
      <c r="FP789" s="56"/>
      <c r="FQ789" s="56"/>
      <c r="FR789" s="56"/>
      <c r="FS789" s="56"/>
      <c r="FT789" s="56"/>
      <c r="FU789" s="56"/>
      <c r="FV789" s="56"/>
      <c r="FW789" s="56"/>
      <c r="FX789" s="56"/>
      <c r="FY789" s="56"/>
      <c r="FZ789" s="56"/>
      <c r="GA789" s="56"/>
      <c r="GB789" s="56"/>
      <c r="GC789" s="56"/>
      <c r="GD789" s="56"/>
      <c r="GE789" s="56"/>
      <c r="GF789" s="56"/>
      <c r="GG789" s="56"/>
      <c r="GH789" s="56"/>
      <c r="GI789" s="56"/>
      <c r="GJ789" s="56"/>
      <c r="GK789" s="56"/>
      <c r="GL789" s="56"/>
      <c r="GM789" s="56"/>
      <c r="GN789" s="56"/>
      <c r="GO789" s="56"/>
      <c r="GP789" s="56"/>
      <c r="GQ789" s="56"/>
      <c r="GR789" s="56"/>
      <c r="GS789" s="56"/>
      <c r="GT789" s="56"/>
      <c r="GU789" s="56"/>
      <c r="GV789" s="56"/>
      <c r="GW789" s="56"/>
      <c r="GX789" s="56"/>
      <c r="GY789" s="56"/>
      <c r="GZ789" s="56"/>
      <c r="HA789" s="56"/>
      <c r="HB789" s="56"/>
      <c r="HC789" s="56"/>
      <c r="HD789" s="56"/>
      <c r="HE789" s="56"/>
      <c r="HF789" s="56"/>
      <c r="HG789" s="56"/>
      <c r="HH789" s="56"/>
      <c r="HI789" s="56"/>
      <c r="HJ789" s="56"/>
      <c r="HK789" s="56"/>
      <c r="HL789" s="56"/>
      <c r="HM789" s="56"/>
      <c r="HN789" s="56"/>
      <c r="HO789" s="56"/>
      <c r="HP789" s="56"/>
      <c r="HQ789" s="56"/>
      <c r="HR789" s="56"/>
      <c r="HS789" s="56"/>
      <c r="HT789" s="56"/>
      <c r="HU789" s="56"/>
      <c r="HV789" s="56"/>
      <c r="HW789" s="56"/>
      <c r="HX789" s="56"/>
      <c r="HY789" s="56"/>
      <c r="HZ789" s="56"/>
      <c r="IA789" s="56"/>
      <c r="IB789" s="56"/>
      <c r="IC789" s="56"/>
      <c r="ID789" s="56"/>
      <c r="IE789" s="56"/>
      <c r="IF789" s="56"/>
      <c r="IG789" s="56"/>
      <c r="IH789" s="56"/>
      <c r="II789" s="56"/>
      <c r="IJ789" s="56"/>
      <c r="IK789" s="56"/>
      <c r="IL789" s="56"/>
      <c r="IM789" s="56"/>
      <c r="IN789" s="56"/>
      <c r="IO789" s="56"/>
      <c r="IP789" s="56"/>
      <c r="IQ789" s="56"/>
      <c r="IR789" s="56"/>
      <c r="IS789" s="56"/>
      <c r="IT789" s="56"/>
      <c r="IU789" s="56"/>
      <c r="IV789" s="56"/>
      <c r="IW789" s="56"/>
      <c r="IX789" s="56"/>
      <c r="IY789" s="56"/>
      <c r="IZ789" s="56"/>
      <c r="JA789" s="56"/>
      <c r="JB789" s="56"/>
      <c r="JC789" s="56"/>
      <c r="JD789" s="56"/>
      <c r="JE789" s="56"/>
      <c r="JF789" s="56"/>
      <c r="JG789" s="56"/>
      <c r="JH789" s="56"/>
      <c r="JI789" s="56"/>
      <c r="JJ789" s="56"/>
      <c r="JK789" s="56"/>
      <c r="JL789" s="56"/>
      <c r="JM789" s="56"/>
      <c r="JN789" s="56"/>
      <c r="JO789" s="56"/>
      <c r="JP789" s="56"/>
      <c r="JQ789" s="56"/>
      <c r="JR789" s="56"/>
      <c r="JS789" s="56"/>
      <c r="JT789" s="56"/>
      <c r="JU789" s="56"/>
      <c r="JV789" s="56"/>
      <c r="JW789" s="56"/>
    </row>
    <row r="790" spans="1:283" ht="71.25" x14ac:dyDescent="0.25">
      <c r="A790" s="3">
        <v>2015520000839</v>
      </c>
      <c r="B790" s="4" t="s">
        <v>1103</v>
      </c>
      <c r="C790" s="5" t="s">
        <v>70</v>
      </c>
      <c r="D790" s="31">
        <v>135000000</v>
      </c>
      <c r="E790" s="31">
        <v>30000000</v>
      </c>
      <c r="F790" s="31">
        <f>+D790-E790</f>
        <v>105000000</v>
      </c>
      <c r="G790" s="54">
        <v>0</v>
      </c>
      <c r="H790" s="54">
        <v>0</v>
      </c>
      <c r="I790" s="54">
        <f t="shared" si="20"/>
        <v>0</v>
      </c>
      <c r="J790" s="54">
        <f t="shared" si="21"/>
        <v>135000000</v>
      </c>
      <c r="K790" s="35">
        <v>7472</v>
      </c>
      <c r="L790" s="11" t="s">
        <v>22</v>
      </c>
      <c r="M790" s="5" t="s">
        <v>1104</v>
      </c>
      <c r="N790" s="5" t="s">
        <v>23</v>
      </c>
      <c r="O790" s="5" t="s">
        <v>1104</v>
      </c>
      <c r="P790" s="5" t="s">
        <v>76</v>
      </c>
      <c r="Q790" s="5" t="s">
        <v>135</v>
      </c>
      <c r="R790" s="7" t="s">
        <v>136</v>
      </c>
      <c r="S790" s="40" t="s">
        <v>1134</v>
      </c>
      <c r="T790" s="61">
        <v>42146</v>
      </c>
    </row>
    <row r="791" spans="1:283" ht="71.25" x14ac:dyDescent="0.25">
      <c r="A791" s="3">
        <v>2015520000840</v>
      </c>
      <c r="B791" s="4" t="s">
        <v>1105</v>
      </c>
      <c r="C791" s="5" t="s">
        <v>61</v>
      </c>
      <c r="D791" s="31">
        <v>86679979</v>
      </c>
      <c r="E791" s="31">
        <v>86679979</v>
      </c>
      <c r="F791" s="40"/>
      <c r="G791" s="54">
        <v>0</v>
      </c>
      <c r="H791" s="54">
        <v>0</v>
      </c>
      <c r="I791" s="54">
        <f t="shared" si="20"/>
        <v>0</v>
      </c>
      <c r="J791" s="54">
        <f t="shared" si="21"/>
        <v>86679979</v>
      </c>
      <c r="K791" s="35">
        <v>37635</v>
      </c>
      <c r="L791" s="11" t="s">
        <v>22</v>
      </c>
      <c r="M791" s="5" t="s">
        <v>64</v>
      </c>
      <c r="N791" s="5" t="s">
        <v>23</v>
      </c>
      <c r="O791" s="5" t="s">
        <v>64</v>
      </c>
      <c r="P791" s="5" t="s">
        <v>76</v>
      </c>
      <c r="Q791" s="5" t="s">
        <v>135</v>
      </c>
      <c r="R791" s="7" t="s">
        <v>136</v>
      </c>
      <c r="S791" s="40" t="s">
        <v>1134</v>
      </c>
      <c r="T791" s="61">
        <v>42178</v>
      </c>
    </row>
    <row r="792" spans="1:283" s="1" customFormat="1" ht="50.25" customHeight="1" x14ac:dyDescent="0.25">
      <c r="A792" s="148">
        <v>2015520000841</v>
      </c>
      <c r="B792" s="4" t="s">
        <v>1259</v>
      </c>
      <c r="C792" s="5"/>
      <c r="D792" s="31"/>
      <c r="E792" s="31"/>
      <c r="F792" s="40"/>
      <c r="G792" s="54"/>
      <c r="H792" s="54"/>
      <c r="I792" s="54"/>
      <c r="J792" s="54"/>
      <c r="K792" s="35"/>
      <c r="L792" s="11"/>
      <c r="M792" s="5"/>
      <c r="N792" s="5"/>
      <c r="O792" s="5"/>
      <c r="P792" s="5"/>
      <c r="Q792" s="5"/>
      <c r="R792" s="7"/>
      <c r="S792" s="40" t="s">
        <v>1134</v>
      </c>
      <c r="T792" s="61"/>
      <c r="U792" s="56"/>
      <c r="V792" s="56"/>
      <c r="W792" s="56"/>
      <c r="X792" s="56"/>
      <c r="Y792" s="56"/>
      <c r="Z792" s="56"/>
      <c r="AA792" s="56"/>
      <c r="AB792" s="56"/>
      <c r="AC792" s="56"/>
      <c r="AD792" s="56"/>
      <c r="AE792" s="56"/>
      <c r="AF792" s="56"/>
      <c r="AG792" s="56"/>
      <c r="AH792" s="56"/>
      <c r="AI792" s="56"/>
      <c r="AJ792" s="56"/>
      <c r="AK792" s="56"/>
      <c r="AL792" s="56"/>
      <c r="AM792" s="56"/>
      <c r="AN792" s="56"/>
      <c r="AO792" s="56"/>
      <c r="AP792" s="56"/>
      <c r="AQ792" s="56"/>
      <c r="AR792" s="56"/>
      <c r="AS792" s="56"/>
      <c r="AT792" s="56"/>
      <c r="AU792" s="56"/>
      <c r="AV792" s="56"/>
      <c r="AW792" s="56"/>
      <c r="AX792" s="56"/>
      <c r="AY792" s="56"/>
      <c r="AZ792" s="56"/>
      <c r="BA792" s="56"/>
      <c r="BB792" s="56"/>
      <c r="BC792" s="56"/>
      <c r="BD792" s="56"/>
      <c r="BE792" s="56"/>
      <c r="BF792" s="56"/>
      <c r="BG792" s="56"/>
      <c r="BH792" s="56"/>
      <c r="BI792" s="56"/>
      <c r="BJ792" s="56"/>
      <c r="BK792" s="56"/>
      <c r="BL792" s="56"/>
      <c r="BM792" s="56"/>
      <c r="BN792" s="56"/>
      <c r="BO792" s="56"/>
      <c r="BP792" s="56"/>
      <c r="BQ792" s="56"/>
      <c r="BR792" s="56"/>
      <c r="BS792" s="56"/>
      <c r="BT792" s="56"/>
      <c r="BU792" s="56"/>
      <c r="BV792" s="56"/>
      <c r="BW792" s="56"/>
      <c r="BX792" s="56"/>
      <c r="BY792" s="56"/>
      <c r="BZ792" s="56"/>
      <c r="CA792" s="56"/>
      <c r="CB792" s="56"/>
      <c r="CC792" s="56"/>
      <c r="CD792" s="56"/>
      <c r="CE792" s="56"/>
      <c r="CF792" s="56"/>
      <c r="CG792" s="56"/>
      <c r="CH792" s="56"/>
      <c r="CI792" s="56"/>
      <c r="CJ792" s="56"/>
      <c r="CK792" s="56"/>
      <c r="CL792" s="56"/>
      <c r="CM792" s="56"/>
      <c r="CN792" s="56"/>
      <c r="CO792" s="56"/>
      <c r="CP792" s="56"/>
      <c r="CQ792" s="56"/>
      <c r="CR792" s="56"/>
      <c r="CS792" s="56"/>
      <c r="CT792" s="56"/>
      <c r="CU792" s="56"/>
      <c r="CV792" s="56"/>
      <c r="CW792" s="56"/>
      <c r="CX792" s="56"/>
      <c r="CY792" s="56"/>
      <c r="CZ792" s="56"/>
      <c r="DA792" s="56"/>
      <c r="DB792" s="56"/>
      <c r="DC792" s="56"/>
      <c r="DD792" s="56"/>
      <c r="DE792" s="56"/>
      <c r="DF792" s="56"/>
      <c r="DG792" s="56"/>
      <c r="DH792" s="56"/>
      <c r="DI792" s="56"/>
      <c r="DJ792" s="56"/>
      <c r="DK792" s="56"/>
      <c r="DL792" s="56"/>
      <c r="DM792" s="56"/>
      <c r="DN792" s="56"/>
      <c r="DO792" s="56"/>
      <c r="DP792" s="56"/>
      <c r="DQ792" s="56"/>
      <c r="DR792" s="56"/>
      <c r="DS792" s="56"/>
      <c r="DT792" s="56"/>
      <c r="DU792" s="56"/>
      <c r="DV792" s="56"/>
      <c r="DW792" s="56"/>
      <c r="DX792" s="56"/>
      <c r="DY792" s="56"/>
      <c r="DZ792" s="56"/>
      <c r="EA792" s="56"/>
      <c r="EB792" s="56"/>
      <c r="EC792" s="56"/>
      <c r="ED792" s="56"/>
      <c r="EE792" s="56"/>
      <c r="EF792" s="56"/>
      <c r="EG792" s="56"/>
      <c r="EH792" s="56"/>
      <c r="EI792" s="56"/>
      <c r="EJ792" s="56"/>
      <c r="EK792" s="56"/>
      <c r="EL792" s="56"/>
      <c r="EM792" s="56"/>
      <c r="EN792" s="56"/>
      <c r="EO792" s="56"/>
      <c r="EP792" s="56"/>
      <c r="EQ792" s="56"/>
      <c r="ER792" s="56"/>
      <c r="ES792" s="56"/>
      <c r="ET792" s="56"/>
      <c r="EU792" s="56"/>
      <c r="EV792" s="56"/>
      <c r="EW792" s="56"/>
      <c r="EX792" s="56"/>
      <c r="EY792" s="56"/>
      <c r="EZ792" s="56"/>
      <c r="FA792" s="56"/>
      <c r="FB792" s="56"/>
      <c r="FC792" s="56"/>
      <c r="FD792" s="56"/>
      <c r="FE792" s="56"/>
      <c r="FF792" s="56"/>
      <c r="FG792" s="56"/>
      <c r="FH792" s="56"/>
      <c r="FI792" s="56"/>
      <c r="FJ792" s="56"/>
      <c r="FK792" s="56"/>
      <c r="FL792" s="56"/>
      <c r="FM792" s="56"/>
      <c r="FN792" s="56"/>
      <c r="FO792" s="56"/>
      <c r="FP792" s="56"/>
      <c r="FQ792" s="56"/>
      <c r="FR792" s="56"/>
      <c r="FS792" s="56"/>
      <c r="FT792" s="56"/>
      <c r="FU792" s="56"/>
      <c r="FV792" s="56"/>
      <c r="FW792" s="56"/>
      <c r="FX792" s="56"/>
      <c r="FY792" s="56"/>
      <c r="FZ792" s="56"/>
      <c r="GA792" s="56"/>
      <c r="GB792" s="56"/>
      <c r="GC792" s="56"/>
      <c r="GD792" s="56"/>
      <c r="GE792" s="56"/>
      <c r="GF792" s="56"/>
      <c r="GG792" s="56"/>
      <c r="GH792" s="56"/>
      <c r="GI792" s="56"/>
      <c r="GJ792" s="56"/>
      <c r="GK792" s="56"/>
      <c r="GL792" s="56"/>
      <c r="GM792" s="56"/>
      <c r="GN792" s="56"/>
      <c r="GO792" s="56"/>
      <c r="GP792" s="56"/>
      <c r="GQ792" s="56"/>
      <c r="GR792" s="56"/>
      <c r="GS792" s="56"/>
      <c r="GT792" s="56"/>
      <c r="GU792" s="56"/>
      <c r="GV792" s="56"/>
      <c r="GW792" s="56"/>
      <c r="GX792" s="56"/>
      <c r="GY792" s="56"/>
      <c r="GZ792" s="56"/>
      <c r="HA792" s="56"/>
      <c r="HB792" s="56"/>
      <c r="HC792" s="56"/>
      <c r="HD792" s="56"/>
      <c r="HE792" s="56"/>
      <c r="HF792" s="56"/>
      <c r="HG792" s="56"/>
      <c r="HH792" s="56"/>
      <c r="HI792" s="56"/>
      <c r="HJ792" s="56"/>
      <c r="HK792" s="56"/>
      <c r="HL792" s="56"/>
      <c r="HM792" s="56"/>
      <c r="HN792" s="56"/>
      <c r="HO792" s="56"/>
      <c r="HP792" s="56"/>
      <c r="HQ792" s="56"/>
      <c r="HR792" s="56"/>
      <c r="HS792" s="56"/>
      <c r="HT792" s="56"/>
      <c r="HU792" s="56"/>
      <c r="HV792" s="56"/>
      <c r="HW792" s="56"/>
      <c r="HX792" s="56"/>
      <c r="HY792" s="56"/>
      <c r="HZ792" s="56"/>
      <c r="IA792" s="56"/>
      <c r="IB792" s="56"/>
      <c r="IC792" s="56"/>
      <c r="ID792" s="56"/>
      <c r="IE792" s="56"/>
      <c r="IF792" s="56"/>
      <c r="IG792" s="56"/>
      <c r="IH792" s="56"/>
      <c r="II792" s="56"/>
      <c r="IJ792" s="56"/>
      <c r="IK792" s="56"/>
      <c r="IL792" s="56"/>
      <c r="IM792" s="56"/>
      <c r="IN792" s="56"/>
      <c r="IO792" s="56"/>
      <c r="IP792" s="56"/>
      <c r="IQ792" s="56"/>
      <c r="IR792" s="56"/>
      <c r="IS792" s="56"/>
      <c r="IT792" s="56"/>
      <c r="IU792" s="56"/>
      <c r="IV792" s="56"/>
      <c r="IW792" s="56"/>
      <c r="IX792" s="56"/>
      <c r="IY792" s="56"/>
      <c r="IZ792" s="56"/>
      <c r="JA792" s="56"/>
      <c r="JB792" s="56"/>
      <c r="JC792" s="56"/>
      <c r="JD792" s="56"/>
      <c r="JE792" s="56"/>
      <c r="JF792" s="56"/>
      <c r="JG792" s="56"/>
      <c r="JH792" s="56"/>
      <c r="JI792" s="56"/>
      <c r="JJ792" s="56"/>
      <c r="JK792" s="56"/>
      <c r="JL792" s="56"/>
      <c r="JM792" s="56"/>
      <c r="JN792" s="56"/>
      <c r="JO792" s="56"/>
      <c r="JP792" s="56"/>
      <c r="JQ792" s="56"/>
      <c r="JR792" s="56"/>
      <c r="JS792" s="56"/>
      <c r="JT792" s="56"/>
      <c r="JU792" s="56"/>
      <c r="JV792" s="56"/>
      <c r="JW792" s="56"/>
    </row>
    <row r="793" spans="1:283" ht="71.25" x14ac:dyDescent="0.25">
      <c r="A793" s="3">
        <v>2015520000842</v>
      </c>
      <c r="B793" s="4" t="s">
        <v>1106</v>
      </c>
      <c r="C793" s="5" t="s">
        <v>25</v>
      </c>
      <c r="D793" s="31">
        <v>135000000</v>
      </c>
      <c r="E793" s="31">
        <v>135000000</v>
      </c>
      <c r="F793" s="40"/>
      <c r="G793" s="54">
        <v>0</v>
      </c>
      <c r="H793" s="54">
        <v>0</v>
      </c>
      <c r="I793" s="54">
        <f t="shared" si="20"/>
        <v>0</v>
      </c>
      <c r="J793" s="54">
        <f t="shared" si="21"/>
        <v>135000000</v>
      </c>
      <c r="K793" s="35">
        <v>22613</v>
      </c>
      <c r="L793" s="11" t="s">
        <v>22</v>
      </c>
      <c r="M793" s="5" t="s">
        <v>1107</v>
      </c>
      <c r="N793" s="5" t="s">
        <v>23</v>
      </c>
      <c r="O793" s="5" t="s">
        <v>1107</v>
      </c>
      <c r="P793" s="5" t="s">
        <v>76</v>
      </c>
      <c r="Q793" s="5" t="s">
        <v>135</v>
      </c>
      <c r="R793" s="7" t="s">
        <v>136</v>
      </c>
      <c r="S793" s="40" t="s">
        <v>1134</v>
      </c>
      <c r="T793" s="61">
        <v>42177</v>
      </c>
    </row>
    <row r="794" spans="1:283" ht="99.75" x14ac:dyDescent="0.25">
      <c r="A794" s="3">
        <v>2015520000843</v>
      </c>
      <c r="B794" s="4" t="s">
        <v>1108</v>
      </c>
      <c r="C794" s="6" t="s">
        <v>340</v>
      </c>
      <c r="D794" s="31">
        <v>176365084</v>
      </c>
      <c r="E794" s="31"/>
      <c r="F794" s="31">
        <v>176365084</v>
      </c>
      <c r="G794" s="54">
        <v>0</v>
      </c>
      <c r="H794" s="54">
        <v>0</v>
      </c>
      <c r="I794" s="54">
        <f t="shared" si="20"/>
        <v>0</v>
      </c>
      <c r="J794" s="54">
        <f t="shared" si="21"/>
        <v>176365084</v>
      </c>
      <c r="K794" s="35">
        <v>1500</v>
      </c>
      <c r="L794" s="11" t="s">
        <v>204</v>
      </c>
      <c r="M794" s="9" t="s">
        <v>341</v>
      </c>
      <c r="N794" s="5" t="s">
        <v>14</v>
      </c>
      <c r="O794" s="9" t="s">
        <v>341</v>
      </c>
      <c r="P794" s="8" t="s">
        <v>174</v>
      </c>
      <c r="Q794" s="8" t="s">
        <v>206</v>
      </c>
      <c r="R794" s="44" t="s">
        <v>207</v>
      </c>
      <c r="S794" s="40" t="s">
        <v>1134</v>
      </c>
      <c r="T794" s="61">
        <v>42179</v>
      </c>
    </row>
    <row r="795" spans="1:283" ht="71.25" x14ac:dyDescent="0.25">
      <c r="A795" s="3">
        <v>2015520000844</v>
      </c>
      <c r="B795" s="4" t="s">
        <v>1109</v>
      </c>
      <c r="C795" s="6" t="s">
        <v>315</v>
      </c>
      <c r="D795" s="31">
        <v>40000000</v>
      </c>
      <c r="E795" s="31">
        <v>40000000</v>
      </c>
      <c r="F795" s="40"/>
      <c r="G795" s="54">
        <v>0</v>
      </c>
      <c r="H795" s="54">
        <v>0</v>
      </c>
      <c r="I795" s="54">
        <f t="shared" si="20"/>
        <v>0</v>
      </c>
      <c r="J795" s="54">
        <f t="shared" si="21"/>
        <v>40000000</v>
      </c>
      <c r="K795" s="35">
        <v>14006</v>
      </c>
      <c r="L795" s="11" t="s">
        <v>22</v>
      </c>
      <c r="M795" s="9" t="s">
        <v>1110</v>
      </c>
      <c r="N795" s="5" t="s">
        <v>23</v>
      </c>
      <c r="O795" s="9" t="s">
        <v>1110</v>
      </c>
      <c r="P795" s="5" t="s">
        <v>76</v>
      </c>
      <c r="Q795" s="5" t="s">
        <v>135</v>
      </c>
      <c r="R795" s="7" t="s">
        <v>136</v>
      </c>
      <c r="S795" s="40" t="s">
        <v>1129</v>
      </c>
      <c r="T795" s="61">
        <v>42180</v>
      </c>
    </row>
    <row r="796" spans="1:283" ht="71.25" x14ac:dyDescent="0.25">
      <c r="A796" s="3">
        <v>2015520000845</v>
      </c>
      <c r="B796" s="23" t="s">
        <v>1111</v>
      </c>
      <c r="C796" s="5" t="s">
        <v>72</v>
      </c>
      <c r="D796" s="31">
        <v>5329326792</v>
      </c>
      <c r="E796" s="31">
        <v>5329326792</v>
      </c>
      <c r="F796" s="40"/>
      <c r="G796" s="54">
        <v>0</v>
      </c>
      <c r="H796" s="54">
        <v>0</v>
      </c>
      <c r="I796" s="54">
        <f t="shared" si="20"/>
        <v>0</v>
      </c>
      <c r="J796" s="54">
        <f t="shared" si="21"/>
        <v>5329326792</v>
      </c>
      <c r="K796" s="39">
        <v>6547</v>
      </c>
      <c r="L796" s="11" t="s">
        <v>204</v>
      </c>
      <c r="M796" s="5" t="s">
        <v>13</v>
      </c>
      <c r="N796" s="5" t="s">
        <v>14</v>
      </c>
      <c r="O796" s="5" t="s">
        <v>1112</v>
      </c>
      <c r="P796" s="8" t="s">
        <v>174</v>
      </c>
      <c r="Q796" s="8" t="s">
        <v>1113</v>
      </c>
      <c r="R796" s="44" t="s">
        <v>176</v>
      </c>
      <c r="S796" s="40" t="s">
        <v>1129</v>
      </c>
      <c r="T796" s="61">
        <v>42179</v>
      </c>
    </row>
    <row r="797" spans="1:283" x14ac:dyDescent="0.25">
      <c r="A797" s="24"/>
      <c r="B797" s="25"/>
      <c r="C797" s="27"/>
      <c r="D797" s="26"/>
      <c r="E797" s="1"/>
      <c r="F797" s="1"/>
      <c r="K797" s="28"/>
      <c r="L797" s="29"/>
      <c r="M797" s="29"/>
      <c r="N797" s="29"/>
      <c r="O797" s="29"/>
      <c r="P797" s="30"/>
      <c r="Q797" s="30"/>
      <c r="R797" s="30"/>
      <c r="S797" s="2"/>
      <c r="T797" s="2"/>
    </row>
    <row r="798" spans="1:283" x14ac:dyDescent="0.25">
      <c r="T798" s="1"/>
    </row>
    <row r="799" spans="1:283" x14ac:dyDescent="0.25">
      <c r="T799" s="1"/>
    </row>
    <row r="800" spans="1:283" x14ac:dyDescent="0.25">
      <c r="T800" s="1"/>
    </row>
    <row r="801" spans="20:20" x14ac:dyDescent="0.25">
      <c r="T801" s="1"/>
    </row>
    <row r="802" spans="20:20" x14ac:dyDescent="0.25">
      <c r="T802" s="1"/>
    </row>
    <row r="803" spans="20:20" x14ac:dyDescent="0.25">
      <c r="T803" s="1"/>
    </row>
    <row r="804" spans="20:20" x14ac:dyDescent="0.25">
      <c r="T804" s="1"/>
    </row>
    <row r="805" spans="20:20" x14ac:dyDescent="0.25">
      <c r="T805" s="1"/>
    </row>
    <row r="806" spans="20:20" x14ac:dyDescent="0.25">
      <c r="T806" s="1"/>
    </row>
    <row r="807" spans="20:20" x14ac:dyDescent="0.25">
      <c r="T807" s="1"/>
    </row>
    <row r="808" spans="20:20" x14ac:dyDescent="0.25">
      <c r="T808" s="1"/>
    </row>
    <row r="809" spans="20:20" x14ac:dyDescent="0.25">
      <c r="T809" s="1"/>
    </row>
    <row r="810" spans="20:20" x14ac:dyDescent="0.25">
      <c r="T810" s="1"/>
    </row>
    <row r="811" spans="20:20" x14ac:dyDescent="0.25">
      <c r="T811" s="1"/>
    </row>
    <row r="812" spans="20:20" x14ac:dyDescent="0.25">
      <c r="T812" s="1"/>
    </row>
    <row r="813" spans="20:20" x14ac:dyDescent="0.25">
      <c r="T813" s="1"/>
    </row>
  </sheetData>
  <mergeCells count="15">
    <mergeCell ref="A3:C3"/>
    <mergeCell ref="S7:S8"/>
    <mergeCell ref="T7:T8"/>
    <mergeCell ref="P7:R7"/>
    <mergeCell ref="A7:A8"/>
    <mergeCell ref="B7:B8"/>
    <mergeCell ref="C7:C8"/>
    <mergeCell ref="K7:K8"/>
    <mergeCell ref="L7:L8"/>
    <mergeCell ref="M7:M8"/>
    <mergeCell ref="D7:F7"/>
    <mergeCell ref="G7:I7"/>
    <mergeCell ref="J7:J8"/>
    <mergeCell ref="N7:N8"/>
    <mergeCell ref="O7:O8"/>
  </mergeCell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2:XEW1048576"/>
  <sheetViews>
    <sheetView tabSelected="1" topLeftCell="A4" zoomScale="85" zoomScaleNormal="85" workbookViewId="0">
      <pane xSplit="2" ySplit="794" topLeftCell="T913" activePane="bottomRight" state="frozen"/>
      <selection activeCell="A4" sqref="A4"/>
      <selection pane="topRight" activeCell="C4" sqref="C4"/>
      <selection pane="bottomLeft" activeCell="A798" sqref="A798"/>
      <selection pane="bottomRight" activeCell="AB872" sqref="AB872"/>
    </sheetView>
  </sheetViews>
  <sheetFormatPr baseColWidth="10" defaultRowHeight="11.25" x14ac:dyDescent="0.2"/>
  <cols>
    <col min="1" max="1" width="14.140625" style="197" customWidth="1"/>
    <col min="2" max="2" width="50.85546875" style="197" customWidth="1"/>
    <col min="3" max="3" width="15" style="202" customWidth="1"/>
    <col min="4" max="4" width="13.7109375" style="202" customWidth="1"/>
    <col min="5" max="5" width="13.5703125" style="196" customWidth="1"/>
    <col min="6" max="6" width="12.42578125" style="196" customWidth="1"/>
    <col min="7" max="7" width="11.7109375" style="196" customWidth="1"/>
    <col min="8" max="8" width="12.85546875" style="196" customWidth="1"/>
    <col min="9" max="9" width="12.5703125" style="197" customWidth="1"/>
    <col min="10" max="10" width="12.28515625" style="197" customWidth="1"/>
    <col min="11" max="11" width="13.7109375" style="197" customWidth="1"/>
    <col min="12" max="12" width="14.7109375" style="196" customWidth="1"/>
    <col min="13" max="13" width="13.140625" style="197" customWidth="1"/>
    <col min="14" max="14" width="11.85546875" style="196" customWidth="1"/>
    <col min="15" max="15" width="12.85546875" style="197" customWidth="1"/>
    <col min="16" max="16" width="14.85546875" style="197" customWidth="1"/>
    <col min="17" max="17" width="16.85546875" style="197" customWidth="1"/>
    <col min="18" max="18" width="12.85546875" style="197" customWidth="1"/>
    <col min="19" max="19" width="14.7109375" style="197" customWidth="1"/>
    <col min="20" max="20" width="13.5703125" style="197" customWidth="1"/>
    <col min="21" max="21" width="23.42578125" style="197" customWidth="1"/>
    <col min="22" max="22" width="22.140625" style="197" customWidth="1"/>
    <col min="23" max="23" width="14.140625" style="197" customWidth="1"/>
    <col min="24" max="24" width="24.7109375" style="197" customWidth="1"/>
    <col min="25" max="25" width="22.5703125" style="197" customWidth="1"/>
    <col min="26" max="26" width="25.28515625" style="197" customWidth="1"/>
    <col min="27" max="27" width="24.85546875" style="197" customWidth="1"/>
    <col min="28" max="28" width="15.85546875" style="197" customWidth="1"/>
    <col min="29" max="29" width="17.5703125" style="197" customWidth="1"/>
    <col min="30" max="30" width="22.5703125" style="198" customWidth="1"/>
    <col min="31" max="292" width="11.42578125" style="198"/>
    <col min="293" max="16384" width="11.42578125" style="197"/>
  </cols>
  <sheetData>
    <row r="2" spans="1:30" x14ac:dyDescent="0.2">
      <c r="A2" s="194" t="s">
        <v>1117</v>
      </c>
      <c r="B2" s="194"/>
      <c r="C2" s="195"/>
      <c r="D2" s="195"/>
    </row>
    <row r="3" spans="1:30" x14ac:dyDescent="0.2">
      <c r="A3" s="270" t="s">
        <v>1119</v>
      </c>
      <c r="B3" s="270"/>
      <c r="C3" s="270"/>
      <c r="D3" s="199"/>
      <c r="L3" s="200"/>
    </row>
    <row r="4" spans="1:30" x14ac:dyDescent="0.2">
      <c r="A4" s="201"/>
      <c r="B4" s="201"/>
      <c r="L4" s="203"/>
      <c r="M4" s="204"/>
    </row>
    <row r="5" spans="1:30" x14ac:dyDescent="0.2">
      <c r="A5" s="201" t="s">
        <v>1118</v>
      </c>
      <c r="B5" s="201"/>
      <c r="S5" s="205"/>
    </row>
    <row r="6" spans="1:30" x14ac:dyDescent="0.2">
      <c r="C6" s="248"/>
      <c r="D6" s="248"/>
    </row>
    <row r="7" spans="1:30" x14ac:dyDescent="0.2">
      <c r="A7" s="271" t="s">
        <v>0</v>
      </c>
      <c r="B7" s="271" t="s">
        <v>1</v>
      </c>
      <c r="C7" s="273" t="s">
        <v>1416</v>
      </c>
      <c r="D7" s="273" t="s">
        <v>1417</v>
      </c>
      <c r="E7" s="275" t="s">
        <v>1121</v>
      </c>
      <c r="F7" s="276"/>
      <c r="G7" s="276"/>
      <c r="H7" s="276"/>
      <c r="I7" s="276"/>
      <c r="J7" s="276"/>
      <c r="K7" s="277"/>
      <c r="L7" s="275" t="s">
        <v>1122</v>
      </c>
      <c r="M7" s="276"/>
      <c r="N7" s="276"/>
      <c r="O7" s="276"/>
      <c r="P7" s="276"/>
      <c r="Q7" s="276"/>
      <c r="R7" s="277"/>
      <c r="S7" s="273" t="s">
        <v>1123</v>
      </c>
      <c r="T7" s="273" t="s">
        <v>1114</v>
      </c>
      <c r="U7" s="279" t="s">
        <v>1115</v>
      </c>
      <c r="V7" s="271" t="s">
        <v>4</v>
      </c>
      <c r="W7" s="279" t="s">
        <v>5</v>
      </c>
      <c r="X7" s="271" t="s">
        <v>6</v>
      </c>
      <c r="Y7" s="278" t="s">
        <v>1116</v>
      </c>
      <c r="Z7" s="278"/>
      <c r="AA7" s="278"/>
      <c r="AB7" s="273" t="s">
        <v>10</v>
      </c>
      <c r="AC7" s="273" t="s">
        <v>1444</v>
      </c>
      <c r="AD7" s="273" t="s">
        <v>10</v>
      </c>
    </row>
    <row r="8" spans="1:30" ht="47.25" customHeight="1" x14ac:dyDescent="0.2">
      <c r="A8" s="272"/>
      <c r="B8" s="272"/>
      <c r="C8" s="274"/>
      <c r="D8" s="274"/>
      <c r="E8" s="206" t="s">
        <v>2</v>
      </c>
      <c r="F8" s="206" t="s">
        <v>1341</v>
      </c>
      <c r="G8" s="206" t="s">
        <v>1340</v>
      </c>
      <c r="H8" s="206" t="s">
        <v>1338</v>
      </c>
      <c r="I8" s="206" t="s">
        <v>1343</v>
      </c>
      <c r="J8" s="206" t="s">
        <v>1342</v>
      </c>
      <c r="K8" s="206" t="s">
        <v>1339</v>
      </c>
      <c r="L8" s="206" t="s">
        <v>1127</v>
      </c>
      <c r="M8" s="206" t="s">
        <v>1341</v>
      </c>
      <c r="N8" s="206" t="s">
        <v>1340</v>
      </c>
      <c r="O8" s="206" t="s">
        <v>1338</v>
      </c>
      <c r="P8" s="206" t="s">
        <v>1343</v>
      </c>
      <c r="Q8" s="206" t="s">
        <v>1342</v>
      </c>
      <c r="R8" s="206" t="s">
        <v>1339</v>
      </c>
      <c r="S8" s="274"/>
      <c r="T8" s="274"/>
      <c r="U8" s="280"/>
      <c r="V8" s="272"/>
      <c r="W8" s="280"/>
      <c r="X8" s="272"/>
      <c r="Y8" s="206" t="s">
        <v>7</v>
      </c>
      <c r="Z8" s="206" t="s">
        <v>8</v>
      </c>
      <c r="AA8" s="206" t="s">
        <v>9</v>
      </c>
      <c r="AB8" s="274"/>
      <c r="AC8" s="274"/>
      <c r="AD8" s="274"/>
    </row>
    <row r="9" spans="1:30" s="215" customFormat="1" ht="33.75" hidden="1" x14ac:dyDescent="0.2">
      <c r="A9" s="207">
        <v>2012520000066</v>
      </c>
      <c r="B9" s="208" t="s">
        <v>1651</v>
      </c>
      <c r="C9" s="209" t="s">
        <v>56</v>
      </c>
      <c r="D9" s="209" t="s">
        <v>1430</v>
      </c>
      <c r="E9" s="210">
        <f>+F9+G9+H9+I9+J9+K9</f>
        <v>20000000</v>
      </c>
      <c r="F9" s="211">
        <v>0</v>
      </c>
      <c r="G9" s="210">
        <v>20000000</v>
      </c>
      <c r="H9" s="211">
        <v>0</v>
      </c>
      <c r="I9" s="211">
        <v>0</v>
      </c>
      <c r="J9" s="211">
        <v>0</v>
      </c>
      <c r="K9" s="211">
        <v>0</v>
      </c>
      <c r="L9" s="211">
        <f>+M9+N9+O9+P9+Q9+R9</f>
        <v>0</v>
      </c>
      <c r="M9" s="211">
        <v>0</v>
      </c>
      <c r="N9" s="211">
        <v>0</v>
      </c>
      <c r="O9" s="211">
        <v>0</v>
      </c>
      <c r="P9" s="211">
        <v>0</v>
      </c>
      <c r="Q9" s="211">
        <v>0</v>
      </c>
      <c r="R9" s="211">
        <v>0</v>
      </c>
      <c r="S9" s="211">
        <f>+E9+L9</f>
        <v>20000000</v>
      </c>
      <c r="T9" s="212">
        <v>241</v>
      </c>
      <c r="U9" s="209" t="s">
        <v>51</v>
      </c>
      <c r="V9" s="209" t="s">
        <v>75</v>
      </c>
      <c r="W9" s="209" t="s">
        <v>26</v>
      </c>
      <c r="X9" s="209" t="s">
        <v>75</v>
      </c>
      <c r="Y9" s="213" t="s">
        <v>76</v>
      </c>
      <c r="Z9" s="213" t="s">
        <v>1652</v>
      </c>
      <c r="AA9" s="213" t="s">
        <v>78</v>
      </c>
      <c r="AB9" s="213" t="s">
        <v>1129</v>
      </c>
      <c r="AC9" s="214">
        <v>41235</v>
      </c>
      <c r="AD9" s="198"/>
    </row>
    <row r="10" spans="1:30" s="215" customFormat="1" ht="33.75" hidden="1" x14ac:dyDescent="0.2">
      <c r="A10" s="207">
        <v>2012520000067</v>
      </c>
      <c r="B10" s="208" t="s">
        <v>1260</v>
      </c>
      <c r="C10" s="209" t="s">
        <v>72</v>
      </c>
      <c r="D10" s="209" t="s">
        <v>1420</v>
      </c>
      <c r="E10" s="210">
        <f t="shared" ref="E10:E73" si="0">+F10+G10+H10+I10+J10+K10</f>
        <v>275469376</v>
      </c>
      <c r="F10" s="211">
        <v>0</v>
      </c>
      <c r="G10" s="210">
        <v>250000000</v>
      </c>
      <c r="H10" s="211">
        <v>0</v>
      </c>
      <c r="I10" s="211">
        <v>0</v>
      </c>
      <c r="J10" s="211">
        <v>0</v>
      </c>
      <c r="K10" s="211">
        <v>25469376</v>
      </c>
      <c r="L10" s="211">
        <f t="shared" ref="L10:L73" si="1">+M10+N10+O10+P10+Q10+R10</f>
        <v>0</v>
      </c>
      <c r="M10" s="211">
        <v>0</v>
      </c>
      <c r="N10" s="211">
        <v>0</v>
      </c>
      <c r="O10" s="211">
        <v>0</v>
      </c>
      <c r="P10" s="211">
        <v>0</v>
      </c>
      <c r="Q10" s="211">
        <v>0</v>
      </c>
      <c r="R10" s="211">
        <v>0</v>
      </c>
      <c r="S10" s="211">
        <f t="shared" ref="S10:S73" si="2">+E10+L10</f>
        <v>275469376</v>
      </c>
      <c r="T10" s="212">
        <v>40000</v>
      </c>
      <c r="U10" s="209" t="s">
        <v>1266</v>
      </c>
      <c r="V10" s="209" t="s">
        <v>1261</v>
      </c>
      <c r="W10" s="209" t="s">
        <v>23</v>
      </c>
      <c r="X10" s="209" t="s">
        <v>1261</v>
      </c>
      <c r="Y10" s="209" t="s">
        <v>1263</v>
      </c>
      <c r="Z10" s="209" t="s">
        <v>1264</v>
      </c>
      <c r="AA10" s="209" t="s">
        <v>1265</v>
      </c>
      <c r="AB10" s="213" t="s">
        <v>1129</v>
      </c>
      <c r="AC10" s="214">
        <v>40866</v>
      </c>
      <c r="AD10" s="198"/>
    </row>
    <row r="11" spans="1:30" s="215" customFormat="1" ht="45" hidden="1" x14ac:dyDescent="0.2">
      <c r="A11" s="207">
        <v>2012520000068</v>
      </c>
      <c r="B11" s="208" t="s">
        <v>1269</v>
      </c>
      <c r="C11" s="209" t="s">
        <v>73</v>
      </c>
      <c r="D11" s="209" t="s">
        <v>1431</v>
      </c>
      <c r="E11" s="210">
        <f t="shared" si="0"/>
        <v>8000000</v>
      </c>
      <c r="F11" s="211">
        <v>0</v>
      </c>
      <c r="G11" s="210">
        <v>8000000</v>
      </c>
      <c r="H11" s="211">
        <v>0</v>
      </c>
      <c r="I11" s="211">
        <v>0</v>
      </c>
      <c r="J11" s="211">
        <v>0</v>
      </c>
      <c r="K11" s="211">
        <v>0</v>
      </c>
      <c r="L11" s="211">
        <f t="shared" si="1"/>
        <v>0</v>
      </c>
      <c r="M11" s="211">
        <v>0</v>
      </c>
      <c r="N11" s="211">
        <v>0</v>
      </c>
      <c r="O11" s="211">
        <v>0</v>
      </c>
      <c r="P11" s="211">
        <v>0</v>
      </c>
      <c r="Q11" s="211">
        <v>0</v>
      </c>
      <c r="R11" s="211">
        <v>0</v>
      </c>
      <c r="S11" s="211">
        <f t="shared" si="2"/>
        <v>8000000</v>
      </c>
      <c r="T11" s="212">
        <v>1240</v>
      </c>
      <c r="U11" s="209" t="s">
        <v>51</v>
      </c>
      <c r="V11" s="209" t="s">
        <v>1268</v>
      </c>
      <c r="W11" s="209" t="s">
        <v>1267</v>
      </c>
      <c r="X11" s="209" t="s">
        <v>1268</v>
      </c>
      <c r="Y11" s="209" t="s">
        <v>1270</v>
      </c>
      <c r="Z11" s="209" t="s">
        <v>1271</v>
      </c>
      <c r="AA11" s="209" t="s">
        <v>1272</v>
      </c>
      <c r="AB11" s="213" t="s">
        <v>1130</v>
      </c>
      <c r="AC11" s="214">
        <v>40898</v>
      </c>
      <c r="AD11" s="198"/>
    </row>
    <row r="12" spans="1:30" s="215" customFormat="1" ht="22.5" hidden="1" x14ac:dyDescent="0.2">
      <c r="A12" s="207">
        <v>2012520000069</v>
      </c>
      <c r="B12" s="208" t="s">
        <v>1273</v>
      </c>
      <c r="C12" s="209" t="s">
        <v>16</v>
      </c>
      <c r="D12" s="209" t="s">
        <v>1428</v>
      </c>
      <c r="E12" s="210">
        <f t="shared" si="0"/>
        <v>325367336</v>
      </c>
      <c r="F12" s="211">
        <v>325367336</v>
      </c>
      <c r="G12" s="216">
        <v>0</v>
      </c>
      <c r="H12" s="211">
        <v>0</v>
      </c>
      <c r="I12" s="211">
        <v>0</v>
      </c>
      <c r="J12" s="211">
        <v>0</v>
      </c>
      <c r="K12" s="211">
        <v>0</v>
      </c>
      <c r="L12" s="211">
        <f t="shared" si="1"/>
        <v>0</v>
      </c>
      <c r="M12" s="211">
        <v>0</v>
      </c>
      <c r="N12" s="211">
        <v>0</v>
      </c>
      <c r="O12" s="211">
        <v>0</v>
      </c>
      <c r="P12" s="211">
        <v>0</v>
      </c>
      <c r="Q12" s="211">
        <v>0</v>
      </c>
      <c r="R12" s="211">
        <v>0</v>
      </c>
      <c r="S12" s="211">
        <f t="shared" si="2"/>
        <v>325367336</v>
      </c>
      <c r="T12" s="212">
        <v>10000</v>
      </c>
      <c r="U12" s="209" t="s">
        <v>1266</v>
      </c>
      <c r="V12" s="209" t="s">
        <v>22</v>
      </c>
      <c r="W12" s="209" t="s">
        <v>1262</v>
      </c>
      <c r="X12" s="209" t="s">
        <v>22</v>
      </c>
      <c r="Y12" s="209" t="s">
        <v>1263</v>
      </c>
      <c r="Z12" s="209" t="s">
        <v>1274</v>
      </c>
      <c r="AA12" s="209" t="s">
        <v>1265</v>
      </c>
      <c r="AB12" s="213" t="s">
        <v>1130</v>
      </c>
      <c r="AC12" s="214">
        <v>40898</v>
      </c>
      <c r="AD12" s="198"/>
    </row>
    <row r="13" spans="1:30" s="215" customFormat="1" ht="45" hidden="1" x14ac:dyDescent="0.2">
      <c r="A13" s="207">
        <v>2012520000070</v>
      </c>
      <c r="B13" s="208" t="s">
        <v>1275</v>
      </c>
      <c r="C13" s="209" t="s">
        <v>38</v>
      </c>
      <c r="D13" s="209" t="s">
        <v>1427</v>
      </c>
      <c r="E13" s="210">
        <f t="shared" si="0"/>
        <v>6564800</v>
      </c>
      <c r="F13" s="211">
        <v>0</v>
      </c>
      <c r="G13" s="216">
        <v>6564800</v>
      </c>
      <c r="H13" s="211">
        <v>0</v>
      </c>
      <c r="I13" s="211">
        <v>0</v>
      </c>
      <c r="J13" s="211">
        <v>0</v>
      </c>
      <c r="K13" s="211">
        <v>0</v>
      </c>
      <c r="L13" s="211">
        <v>0</v>
      </c>
      <c r="M13" s="211">
        <v>0</v>
      </c>
      <c r="N13" s="211">
        <v>0</v>
      </c>
      <c r="O13" s="211">
        <v>0</v>
      </c>
      <c r="P13" s="211">
        <v>0</v>
      </c>
      <c r="Q13" s="211">
        <v>0</v>
      </c>
      <c r="R13" s="211">
        <v>0</v>
      </c>
      <c r="S13" s="211">
        <f t="shared" si="2"/>
        <v>6564800</v>
      </c>
      <c r="T13" s="212">
        <v>1500</v>
      </c>
      <c r="U13" s="209" t="s">
        <v>51</v>
      </c>
      <c r="V13" s="209" t="s">
        <v>1276</v>
      </c>
      <c r="W13" s="209" t="s">
        <v>1267</v>
      </c>
      <c r="X13" s="209" t="s">
        <v>1276</v>
      </c>
      <c r="Y13" s="209" t="s">
        <v>1270</v>
      </c>
      <c r="Z13" s="209" t="s">
        <v>1277</v>
      </c>
      <c r="AA13" s="209" t="s">
        <v>1278</v>
      </c>
      <c r="AB13" s="213" t="s">
        <v>1130</v>
      </c>
      <c r="AC13" s="214">
        <v>40898</v>
      </c>
      <c r="AD13" s="198"/>
    </row>
    <row r="14" spans="1:30" s="215" customFormat="1" ht="78.75" hidden="1" x14ac:dyDescent="0.2">
      <c r="A14" s="207">
        <v>2012520000071</v>
      </c>
      <c r="B14" s="208" t="s">
        <v>79</v>
      </c>
      <c r="C14" s="209" t="s">
        <v>16</v>
      </c>
      <c r="D14" s="209" t="s">
        <v>1428</v>
      </c>
      <c r="E14" s="210">
        <f t="shared" si="0"/>
        <v>945711588</v>
      </c>
      <c r="F14" s="211">
        <v>0</v>
      </c>
      <c r="G14" s="216">
        <v>945711588</v>
      </c>
      <c r="H14" s="211">
        <v>0</v>
      </c>
      <c r="I14" s="211">
        <v>0</v>
      </c>
      <c r="J14" s="211">
        <v>0</v>
      </c>
      <c r="K14" s="211">
        <v>0</v>
      </c>
      <c r="L14" s="211">
        <f t="shared" si="1"/>
        <v>936865797</v>
      </c>
      <c r="M14" s="211">
        <v>0</v>
      </c>
      <c r="N14" s="211">
        <f>264865797+672000000</f>
        <v>936865797</v>
      </c>
      <c r="O14" s="211">
        <v>0</v>
      </c>
      <c r="P14" s="211">
        <v>0</v>
      </c>
      <c r="Q14" s="211">
        <v>0</v>
      </c>
      <c r="R14" s="211">
        <v>0</v>
      </c>
      <c r="S14" s="211">
        <f t="shared" si="2"/>
        <v>1882577385</v>
      </c>
      <c r="T14" s="217">
        <v>1680855</v>
      </c>
      <c r="U14" s="209" t="s">
        <v>80</v>
      </c>
      <c r="V14" s="209" t="s">
        <v>13</v>
      </c>
      <c r="W14" s="209" t="s">
        <v>17</v>
      </c>
      <c r="X14" s="209" t="s">
        <v>13</v>
      </c>
      <c r="Y14" s="218" t="s">
        <v>81</v>
      </c>
      <c r="Z14" s="218" t="s">
        <v>18</v>
      </c>
      <c r="AA14" s="218" t="s">
        <v>19</v>
      </c>
      <c r="AB14" s="213" t="s">
        <v>1415</v>
      </c>
      <c r="AC14" s="214">
        <v>40910</v>
      </c>
      <c r="AD14" s="198"/>
    </row>
    <row r="15" spans="1:30" s="215" customFormat="1" ht="45" hidden="1" x14ac:dyDescent="0.2">
      <c r="A15" s="207">
        <v>2012520000072</v>
      </c>
      <c r="B15" s="208" t="s">
        <v>82</v>
      </c>
      <c r="C15" s="209" t="s">
        <v>72</v>
      </c>
      <c r="D15" s="209" t="s">
        <v>1420</v>
      </c>
      <c r="E15" s="210">
        <f t="shared" si="0"/>
        <v>12500000</v>
      </c>
      <c r="F15" s="211">
        <v>0</v>
      </c>
      <c r="G15" s="216">
        <v>12500000</v>
      </c>
      <c r="H15" s="211">
        <v>0</v>
      </c>
      <c r="I15" s="211">
        <v>0</v>
      </c>
      <c r="J15" s="211">
        <v>0</v>
      </c>
      <c r="K15" s="211">
        <v>0</v>
      </c>
      <c r="L15" s="211">
        <f t="shared" si="1"/>
        <v>0</v>
      </c>
      <c r="M15" s="211">
        <v>0</v>
      </c>
      <c r="N15" s="211">
        <v>0</v>
      </c>
      <c r="O15" s="211">
        <v>0</v>
      </c>
      <c r="P15" s="211">
        <v>0</v>
      </c>
      <c r="Q15" s="211">
        <v>0</v>
      </c>
      <c r="R15" s="211">
        <v>0</v>
      </c>
      <c r="S15" s="211">
        <f t="shared" si="2"/>
        <v>12500000</v>
      </c>
      <c r="T15" s="212">
        <v>200</v>
      </c>
      <c r="U15" s="209" t="s">
        <v>32</v>
      </c>
      <c r="V15" s="209" t="s">
        <v>13</v>
      </c>
      <c r="W15" s="209" t="s">
        <v>17</v>
      </c>
      <c r="X15" s="209" t="s">
        <v>13</v>
      </c>
      <c r="Y15" s="218" t="s">
        <v>83</v>
      </c>
      <c r="Z15" s="218" t="s">
        <v>84</v>
      </c>
      <c r="AA15" s="218" t="s">
        <v>84</v>
      </c>
      <c r="AB15" s="213" t="s">
        <v>1129</v>
      </c>
      <c r="AC15" s="214">
        <v>40910</v>
      </c>
      <c r="AD15" s="198"/>
    </row>
    <row r="16" spans="1:30" s="215" customFormat="1" ht="33.75" hidden="1" x14ac:dyDescent="0.2">
      <c r="A16" s="207">
        <v>2012520000073</v>
      </c>
      <c r="B16" s="208" t="s">
        <v>85</v>
      </c>
      <c r="C16" s="209" t="s">
        <v>16</v>
      </c>
      <c r="D16" s="209" t="s">
        <v>1428</v>
      </c>
      <c r="E16" s="210">
        <f t="shared" si="0"/>
        <v>92940000</v>
      </c>
      <c r="F16" s="211">
        <v>0</v>
      </c>
      <c r="G16" s="216">
        <v>92940000</v>
      </c>
      <c r="H16" s="211">
        <v>0</v>
      </c>
      <c r="I16" s="211">
        <v>0</v>
      </c>
      <c r="J16" s="211">
        <v>0</v>
      </c>
      <c r="K16" s="211">
        <v>0</v>
      </c>
      <c r="L16" s="211">
        <f t="shared" si="1"/>
        <v>0</v>
      </c>
      <c r="M16" s="211">
        <v>0</v>
      </c>
      <c r="N16" s="211">
        <v>0</v>
      </c>
      <c r="O16" s="211">
        <v>0</v>
      </c>
      <c r="P16" s="211">
        <v>0</v>
      </c>
      <c r="Q16" s="211">
        <v>0</v>
      </c>
      <c r="R16" s="211">
        <v>0</v>
      </c>
      <c r="S16" s="211">
        <f t="shared" si="2"/>
        <v>92940000</v>
      </c>
      <c r="T16" s="217">
        <v>200000</v>
      </c>
      <c r="U16" s="209" t="s">
        <v>12</v>
      </c>
      <c r="V16" s="209" t="s">
        <v>13</v>
      </c>
      <c r="W16" s="209" t="s">
        <v>34</v>
      </c>
      <c r="X16" s="209" t="s">
        <v>13</v>
      </c>
      <c r="Y16" s="218" t="s">
        <v>81</v>
      </c>
      <c r="Z16" s="218" t="s">
        <v>18</v>
      </c>
      <c r="AA16" s="218" t="s">
        <v>19</v>
      </c>
      <c r="AB16" s="213" t="s">
        <v>1129</v>
      </c>
      <c r="AC16" s="214">
        <v>40920</v>
      </c>
      <c r="AD16" s="198"/>
    </row>
    <row r="17" spans="1:30" s="215" customFormat="1" ht="22.5" hidden="1" x14ac:dyDescent="0.2">
      <c r="A17" s="207">
        <v>2012520000074</v>
      </c>
      <c r="B17" s="208" t="s">
        <v>86</v>
      </c>
      <c r="C17" s="209" t="s">
        <v>16</v>
      </c>
      <c r="D17" s="209" t="s">
        <v>1428</v>
      </c>
      <c r="E17" s="210">
        <f t="shared" si="0"/>
        <v>851000000</v>
      </c>
      <c r="F17" s="211">
        <v>0</v>
      </c>
      <c r="G17" s="216">
        <v>851000000</v>
      </c>
      <c r="H17" s="211">
        <v>0</v>
      </c>
      <c r="I17" s="211">
        <v>0</v>
      </c>
      <c r="J17" s="211">
        <v>0</v>
      </c>
      <c r="K17" s="211">
        <v>0</v>
      </c>
      <c r="L17" s="211">
        <f t="shared" si="1"/>
        <v>0</v>
      </c>
      <c r="M17" s="211">
        <v>0</v>
      </c>
      <c r="N17" s="211">
        <v>0</v>
      </c>
      <c r="O17" s="211">
        <v>0</v>
      </c>
      <c r="P17" s="211">
        <v>0</v>
      </c>
      <c r="Q17" s="211">
        <v>0</v>
      </c>
      <c r="R17" s="211">
        <v>0</v>
      </c>
      <c r="S17" s="211">
        <f t="shared" si="2"/>
        <v>851000000</v>
      </c>
      <c r="T17" s="217">
        <v>1541956</v>
      </c>
      <c r="U17" s="209" t="s">
        <v>49</v>
      </c>
      <c r="V17" s="209" t="s">
        <v>13</v>
      </c>
      <c r="W17" s="209" t="s">
        <v>29</v>
      </c>
      <c r="X17" s="209" t="s">
        <v>13</v>
      </c>
      <c r="Y17" s="218" t="s">
        <v>81</v>
      </c>
      <c r="Z17" s="218" t="s">
        <v>18</v>
      </c>
      <c r="AA17" s="218" t="s">
        <v>19</v>
      </c>
      <c r="AB17" s="213" t="s">
        <v>1129</v>
      </c>
      <c r="AC17" s="214">
        <v>40920</v>
      </c>
      <c r="AD17" s="198"/>
    </row>
    <row r="18" spans="1:30" s="215" customFormat="1" ht="56.25" hidden="1" x14ac:dyDescent="0.2">
      <c r="A18" s="207">
        <v>2012520000075</v>
      </c>
      <c r="B18" s="208" t="s">
        <v>1179</v>
      </c>
      <c r="C18" s="209" t="s">
        <v>13</v>
      </c>
      <c r="D18" s="209" t="s">
        <v>1434</v>
      </c>
      <c r="E18" s="210">
        <f t="shared" si="0"/>
        <v>77000000</v>
      </c>
      <c r="F18" s="211">
        <v>0</v>
      </c>
      <c r="G18" s="216">
        <v>77000000</v>
      </c>
      <c r="H18" s="211">
        <v>0</v>
      </c>
      <c r="I18" s="211">
        <v>0</v>
      </c>
      <c r="J18" s="211">
        <v>0</v>
      </c>
      <c r="K18" s="211">
        <v>0</v>
      </c>
      <c r="L18" s="211">
        <f t="shared" si="1"/>
        <v>0</v>
      </c>
      <c r="M18" s="211">
        <v>0</v>
      </c>
      <c r="N18" s="211">
        <v>0</v>
      </c>
      <c r="O18" s="211">
        <v>0</v>
      </c>
      <c r="P18" s="211">
        <v>0</v>
      </c>
      <c r="Q18" s="211">
        <v>0</v>
      </c>
      <c r="R18" s="211">
        <v>0</v>
      </c>
      <c r="S18" s="211">
        <f t="shared" si="2"/>
        <v>77000000</v>
      </c>
      <c r="T18" s="217">
        <v>1541956</v>
      </c>
      <c r="U18" s="209" t="s">
        <v>1280</v>
      </c>
      <c r="V18" s="209" t="s">
        <v>1280</v>
      </c>
      <c r="W18" s="209" t="s">
        <v>1279</v>
      </c>
      <c r="X18" s="209" t="s">
        <v>1280</v>
      </c>
      <c r="Y18" s="218"/>
      <c r="Z18" s="218"/>
      <c r="AA18" s="218"/>
      <c r="AB18" s="213" t="s">
        <v>1129</v>
      </c>
      <c r="AC18" s="214">
        <v>40921</v>
      </c>
      <c r="AD18" s="198"/>
    </row>
    <row r="19" spans="1:30" s="215" customFormat="1" ht="45" hidden="1" x14ac:dyDescent="0.2">
      <c r="A19" s="207">
        <v>2012520000076</v>
      </c>
      <c r="B19" s="208" t="s">
        <v>1180</v>
      </c>
      <c r="C19" s="209" t="s">
        <v>13</v>
      </c>
      <c r="D19" s="209" t="s">
        <v>1434</v>
      </c>
      <c r="E19" s="210">
        <f t="shared" si="0"/>
        <v>189600000</v>
      </c>
      <c r="F19" s="211">
        <v>0</v>
      </c>
      <c r="G19" s="216">
        <v>189600000</v>
      </c>
      <c r="H19" s="211">
        <v>0</v>
      </c>
      <c r="I19" s="211">
        <v>0</v>
      </c>
      <c r="J19" s="211">
        <v>0</v>
      </c>
      <c r="K19" s="211">
        <v>0</v>
      </c>
      <c r="L19" s="211">
        <f t="shared" si="1"/>
        <v>245080000</v>
      </c>
      <c r="M19" s="211">
        <v>0</v>
      </c>
      <c r="N19" s="211">
        <v>245080000</v>
      </c>
      <c r="O19" s="211">
        <v>0</v>
      </c>
      <c r="P19" s="211">
        <v>0</v>
      </c>
      <c r="Q19" s="211">
        <v>0</v>
      </c>
      <c r="R19" s="211">
        <v>0</v>
      </c>
      <c r="S19" s="211">
        <f t="shared" si="2"/>
        <v>434680000</v>
      </c>
      <c r="T19" s="217">
        <v>87000</v>
      </c>
      <c r="U19" s="209" t="s">
        <v>1281</v>
      </c>
      <c r="V19" s="209" t="s">
        <v>1281</v>
      </c>
      <c r="W19" s="209" t="s">
        <v>1284</v>
      </c>
      <c r="X19" s="209" t="s">
        <v>1281</v>
      </c>
      <c r="Y19" s="218"/>
      <c r="Z19" s="218"/>
      <c r="AA19" s="218"/>
      <c r="AB19" s="213" t="s">
        <v>1415</v>
      </c>
      <c r="AC19" s="214">
        <v>40924</v>
      </c>
      <c r="AD19" s="198"/>
    </row>
    <row r="20" spans="1:30" s="215" customFormat="1" ht="45" hidden="1" x14ac:dyDescent="0.2">
      <c r="A20" s="207">
        <v>2012520000077</v>
      </c>
      <c r="B20" s="208" t="s">
        <v>1181</v>
      </c>
      <c r="C20" s="209" t="s">
        <v>13</v>
      </c>
      <c r="D20" s="209" t="s">
        <v>1434</v>
      </c>
      <c r="E20" s="210">
        <f t="shared" si="0"/>
        <v>750000000</v>
      </c>
      <c r="F20" s="211">
        <v>0</v>
      </c>
      <c r="G20" s="216">
        <v>750000000</v>
      </c>
      <c r="H20" s="211">
        <v>0</v>
      </c>
      <c r="I20" s="211">
        <v>0</v>
      </c>
      <c r="J20" s="211">
        <v>0</v>
      </c>
      <c r="K20" s="211">
        <v>0</v>
      </c>
      <c r="L20" s="211">
        <f t="shared" si="1"/>
        <v>900000000</v>
      </c>
      <c r="M20" s="211">
        <v>0</v>
      </c>
      <c r="N20" s="211">
        <v>900000000</v>
      </c>
      <c r="O20" s="211">
        <v>0</v>
      </c>
      <c r="P20" s="211">
        <v>0</v>
      </c>
      <c r="Q20" s="211">
        <v>0</v>
      </c>
      <c r="R20" s="211">
        <v>0</v>
      </c>
      <c r="S20" s="211">
        <f t="shared" si="2"/>
        <v>1650000000</v>
      </c>
      <c r="T20" s="217">
        <v>155388</v>
      </c>
      <c r="U20" s="209" t="s">
        <v>1282</v>
      </c>
      <c r="V20" s="209" t="s">
        <v>1282</v>
      </c>
      <c r="W20" s="209" t="s">
        <v>1283</v>
      </c>
      <c r="X20" s="209" t="s">
        <v>1282</v>
      </c>
      <c r="Y20" s="218"/>
      <c r="Z20" s="218"/>
      <c r="AA20" s="218"/>
      <c r="AB20" s="213" t="s">
        <v>1415</v>
      </c>
      <c r="AC20" s="214"/>
      <c r="AD20" s="198"/>
    </row>
    <row r="21" spans="1:30" s="215" customFormat="1" ht="33.75" hidden="1" x14ac:dyDescent="0.2">
      <c r="A21" s="207">
        <v>2012520000078</v>
      </c>
      <c r="B21" s="208" t="s">
        <v>1184</v>
      </c>
      <c r="C21" s="209" t="s">
        <v>13</v>
      </c>
      <c r="D21" s="209" t="s">
        <v>1434</v>
      </c>
      <c r="E21" s="210">
        <f t="shared" si="0"/>
        <v>100000000</v>
      </c>
      <c r="F21" s="211">
        <v>0</v>
      </c>
      <c r="G21" s="216">
        <v>100000000</v>
      </c>
      <c r="H21" s="211">
        <v>0</v>
      </c>
      <c r="I21" s="211">
        <v>0</v>
      </c>
      <c r="J21" s="211">
        <v>0</v>
      </c>
      <c r="K21" s="211">
        <v>0</v>
      </c>
      <c r="L21" s="211">
        <f t="shared" si="1"/>
        <v>110000000</v>
      </c>
      <c r="M21" s="211">
        <v>0</v>
      </c>
      <c r="N21" s="211">
        <v>110000000</v>
      </c>
      <c r="O21" s="211">
        <v>0</v>
      </c>
      <c r="P21" s="211">
        <v>0</v>
      </c>
      <c r="Q21" s="211">
        <v>0</v>
      </c>
      <c r="R21" s="211">
        <v>0</v>
      </c>
      <c r="S21" s="211">
        <f t="shared" si="2"/>
        <v>210000000</v>
      </c>
      <c r="T21" s="217">
        <v>1541956</v>
      </c>
      <c r="U21" s="209" t="s">
        <v>1286</v>
      </c>
      <c r="V21" s="209" t="s">
        <v>1286</v>
      </c>
      <c r="W21" s="209" t="s">
        <v>1285</v>
      </c>
      <c r="X21" s="209" t="s">
        <v>1037</v>
      </c>
      <c r="Y21" s="218"/>
      <c r="Z21" s="218"/>
      <c r="AA21" s="218"/>
      <c r="AB21" s="213" t="s">
        <v>1415</v>
      </c>
      <c r="AC21" s="214">
        <v>40924</v>
      </c>
      <c r="AD21" s="198"/>
    </row>
    <row r="22" spans="1:30" s="215" customFormat="1" ht="22.5" hidden="1" x14ac:dyDescent="0.2">
      <c r="A22" s="207">
        <v>2012520000079</v>
      </c>
      <c r="B22" s="208" t="s">
        <v>1185</v>
      </c>
      <c r="C22" s="209" t="s">
        <v>13</v>
      </c>
      <c r="D22" s="209" t="s">
        <v>1434</v>
      </c>
      <c r="E22" s="210">
        <f t="shared" si="0"/>
        <v>130000000</v>
      </c>
      <c r="F22" s="211">
        <v>0</v>
      </c>
      <c r="G22" s="216">
        <v>130000000</v>
      </c>
      <c r="H22" s="211">
        <v>0</v>
      </c>
      <c r="I22" s="211">
        <v>0</v>
      </c>
      <c r="J22" s="211">
        <v>0</v>
      </c>
      <c r="K22" s="211">
        <v>0</v>
      </c>
      <c r="L22" s="211">
        <f t="shared" si="1"/>
        <v>140000000</v>
      </c>
      <c r="M22" s="211">
        <v>0</v>
      </c>
      <c r="N22" s="211">
        <v>140000000</v>
      </c>
      <c r="O22" s="211">
        <v>0</v>
      </c>
      <c r="P22" s="211">
        <v>0</v>
      </c>
      <c r="Q22" s="211">
        <v>0</v>
      </c>
      <c r="R22" s="211">
        <v>0</v>
      </c>
      <c r="S22" s="211">
        <f t="shared" si="2"/>
        <v>270000000</v>
      </c>
      <c r="T22" s="217">
        <v>1541956</v>
      </c>
      <c r="U22" s="209" t="s">
        <v>1286</v>
      </c>
      <c r="V22" s="209" t="s">
        <v>1286</v>
      </c>
      <c r="W22" s="209" t="s">
        <v>1287</v>
      </c>
      <c r="X22" s="209" t="s">
        <v>1037</v>
      </c>
      <c r="Y22" s="218"/>
      <c r="Z22" s="218"/>
      <c r="AA22" s="218"/>
      <c r="AB22" s="213" t="s">
        <v>1415</v>
      </c>
      <c r="AC22" s="214">
        <v>40924</v>
      </c>
      <c r="AD22" s="198"/>
    </row>
    <row r="23" spans="1:30" s="215" customFormat="1" ht="33.75" hidden="1" x14ac:dyDescent="0.2">
      <c r="A23" s="207">
        <v>2012520000080</v>
      </c>
      <c r="B23" s="208" t="s">
        <v>1183</v>
      </c>
      <c r="C23" s="209" t="s">
        <v>13</v>
      </c>
      <c r="D23" s="209" t="s">
        <v>1434</v>
      </c>
      <c r="E23" s="216">
        <f t="shared" si="0"/>
        <v>0</v>
      </c>
      <c r="F23" s="211">
        <v>0</v>
      </c>
      <c r="G23" s="216">
        <v>0</v>
      </c>
      <c r="H23" s="211">
        <v>0</v>
      </c>
      <c r="I23" s="211">
        <v>0</v>
      </c>
      <c r="J23" s="211">
        <v>0</v>
      </c>
      <c r="K23" s="211">
        <v>0</v>
      </c>
      <c r="L23" s="211">
        <f t="shared" si="1"/>
        <v>0</v>
      </c>
      <c r="M23" s="211">
        <v>0</v>
      </c>
      <c r="N23" s="211">
        <v>0</v>
      </c>
      <c r="O23" s="211">
        <v>0</v>
      </c>
      <c r="P23" s="211">
        <v>0</v>
      </c>
      <c r="Q23" s="211">
        <v>0</v>
      </c>
      <c r="R23" s="211">
        <v>0</v>
      </c>
      <c r="S23" s="211">
        <f t="shared" si="2"/>
        <v>0</v>
      </c>
      <c r="T23" s="211">
        <v>0</v>
      </c>
      <c r="U23" s="209" t="s">
        <v>1288</v>
      </c>
      <c r="V23" s="209" t="s">
        <v>1288</v>
      </c>
      <c r="W23" s="209" t="s">
        <v>17</v>
      </c>
      <c r="X23" s="209" t="s">
        <v>1037</v>
      </c>
      <c r="Y23" s="218"/>
      <c r="Z23" s="218"/>
      <c r="AA23" s="218"/>
      <c r="AB23" s="213" t="s">
        <v>1134</v>
      </c>
      <c r="AC23" s="214">
        <v>40924</v>
      </c>
      <c r="AD23" s="198"/>
    </row>
    <row r="24" spans="1:30" s="215" customFormat="1" ht="33.75" hidden="1" x14ac:dyDescent="0.2">
      <c r="A24" s="207">
        <v>2012520000081</v>
      </c>
      <c r="B24" s="208" t="s">
        <v>88</v>
      </c>
      <c r="C24" s="209" t="s">
        <v>13</v>
      </c>
      <c r="D24" s="209" t="s">
        <v>1434</v>
      </c>
      <c r="E24" s="216">
        <f t="shared" si="0"/>
        <v>34600000</v>
      </c>
      <c r="F24" s="211">
        <v>0</v>
      </c>
      <c r="G24" s="216">
        <v>34600000</v>
      </c>
      <c r="H24" s="211">
        <v>0</v>
      </c>
      <c r="I24" s="211">
        <v>0</v>
      </c>
      <c r="J24" s="211">
        <v>0</v>
      </c>
      <c r="K24" s="211">
        <v>0</v>
      </c>
      <c r="L24" s="211">
        <f t="shared" si="1"/>
        <v>30999996</v>
      </c>
      <c r="M24" s="211">
        <v>0</v>
      </c>
      <c r="N24" s="211">
        <f>19999998+10999998</f>
        <v>30999996</v>
      </c>
      <c r="O24" s="211">
        <v>0</v>
      </c>
      <c r="P24" s="211">
        <v>0</v>
      </c>
      <c r="Q24" s="211">
        <v>0</v>
      </c>
      <c r="R24" s="211">
        <v>0</v>
      </c>
      <c r="S24" s="211">
        <f t="shared" si="2"/>
        <v>65599996</v>
      </c>
      <c r="T24" s="211">
        <v>1541956</v>
      </c>
      <c r="U24" s="209" t="s">
        <v>49</v>
      </c>
      <c r="V24" s="209" t="s">
        <v>13</v>
      </c>
      <c r="W24" s="209" t="s">
        <v>17</v>
      </c>
      <c r="X24" s="209" t="s">
        <v>13</v>
      </c>
      <c r="Y24" s="218" t="s">
        <v>81</v>
      </c>
      <c r="Z24" s="218" t="s">
        <v>18</v>
      </c>
      <c r="AA24" s="218" t="s">
        <v>19</v>
      </c>
      <c r="AB24" s="213" t="s">
        <v>1415</v>
      </c>
      <c r="AC24" s="214">
        <v>40924</v>
      </c>
      <c r="AD24" s="198"/>
    </row>
    <row r="25" spans="1:30" s="215" customFormat="1" ht="56.25" hidden="1" x14ac:dyDescent="0.2">
      <c r="A25" s="207">
        <v>2012520000082</v>
      </c>
      <c r="B25" s="208" t="s">
        <v>1186</v>
      </c>
      <c r="C25" s="209" t="s">
        <v>1289</v>
      </c>
      <c r="D25" s="209" t="s">
        <v>1427</v>
      </c>
      <c r="E25" s="216">
        <f t="shared" si="0"/>
        <v>0</v>
      </c>
      <c r="F25" s="211">
        <v>0</v>
      </c>
      <c r="G25" s="216">
        <v>0</v>
      </c>
      <c r="H25" s="211">
        <v>0</v>
      </c>
      <c r="I25" s="211">
        <v>0</v>
      </c>
      <c r="J25" s="211">
        <v>0</v>
      </c>
      <c r="K25" s="211">
        <v>0</v>
      </c>
      <c r="L25" s="211">
        <f t="shared" si="1"/>
        <v>0</v>
      </c>
      <c r="M25" s="211">
        <v>0</v>
      </c>
      <c r="N25" s="211">
        <v>0</v>
      </c>
      <c r="O25" s="211">
        <v>0</v>
      </c>
      <c r="P25" s="211">
        <v>0</v>
      </c>
      <c r="Q25" s="211">
        <v>0</v>
      </c>
      <c r="R25" s="211">
        <v>0</v>
      </c>
      <c r="S25" s="211">
        <f t="shared" si="2"/>
        <v>0</v>
      </c>
      <c r="T25" s="211">
        <v>0</v>
      </c>
      <c r="U25" s="209" t="s">
        <v>1291</v>
      </c>
      <c r="V25" s="209" t="s">
        <v>1290</v>
      </c>
      <c r="W25" s="209" t="s">
        <v>1267</v>
      </c>
      <c r="X25" s="209" t="s">
        <v>1290</v>
      </c>
      <c r="Y25" s="218"/>
      <c r="Z25" s="218"/>
      <c r="AA25" s="218"/>
      <c r="AB25" s="213" t="s">
        <v>1134</v>
      </c>
      <c r="AC25" s="214">
        <v>40924</v>
      </c>
      <c r="AD25" s="198"/>
    </row>
    <row r="26" spans="1:30" s="215" customFormat="1" ht="67.5" hidden="1" x14ac:dyDescent="0.2">
      <c r="A26" s="207">
        <v>2012520000083</v>
      </c>
      <c r="B26" s="208" t="s">
        <v>89</v>
      </c>
      <c r="C26" s="209" t="s">
        <v>16</v>
      </c>
      <c r="D26" s="209" t="s">
        <v>1428</v>
      </c>
      <c r="E26" s="216">
        <f t="shared" si="0"/>
        <v>353500000</v>
      </c>
      <c r="F26" s="211">
        <v>0</v>
      </c>
      <c r="G26" s="216">
        <v>353500000</v>
      </c>
      <c r="H26" s="211">
        <v>0</v>
      </c>
      <c r="I26" s="211">
        <v>0</v>
      </c>
      <c r="J26" s="211">
        <v>0</v>
      </c>
      <c r="K26" s="211">
        <v>0</v>
      </c>
      <c r="L26" s="211">
        <f t="shared" si="1"/>
        <v>24000000</v>
      </c>
      <c r="M26" s="211">
        <v>0</v>
      </c>
      <c r="N26" s="211">
        <v>24000000</v>
      </c>
      <c r="O26" s="211">
        <v>0</v>
      </c>
      <c r="P26" s="211">
        <v>0</v>
      </c>
      <c r="Q26" s="211">
        <v>0</v>
      </c>
      <c r="R26" s="211">
        <v>0</v>
      </c>
      <c r="S26" s="211">
        <f t="shared" si="2"/>
        <v>377500000</v>
      </c>
      <c r="T26" s="211">
        <v>1680855</v>
      </c>
      <c r="U26" s="209" t="s">
        <v>49</v>
      </c>
      <c r="V26" s="209" t="s">
        <v>13</v>
      </c>
      <c r="W26" s="209" t="s">
        <v>17</v>
      </c>
      <c r="X26" s="209" t="s">
        <v>13</v>
      </c>
      <c r="Y26" s="218" t="s">
        <v>81</v>
      </c>
      <c r="Z26" s="218" t="s">
        <v>18</v>
      </c>
      <c r="AA26" s="218" t="s">
        <v>19</v>
      </c>
      <c r="AB26" s="213" t="s">
        <v>1415</v>
      </c>
      <c r="AC26" s="214">
        <v>40925</v>
      </c>
      <c r="AD26" s="198"/>
    </row>
    <row r="27" spans="1:30" s="215" customFormat="1" ht="22.5" hidden="1" x14ac:dyDescent="0.2">
      <c r="A27" s="207">
        <v>2012520000084</v>
      </c>
      <c r="B27" s="208" t="s">
        <v>90</v>
      </c>
      <c r="C27" s="209" t="s">
        <v>13</v>
      </c>
      <c r="D27" s="209" t="s">
        <v>1434</v>
      </c>
      <c r="E27" s="216">
        <f t="shared" si="0"/>
        <v>150000000</v>
      </c>
      <c r="F27" s="211">
        <v>0</v>
      </c>
      <c r="G27" s="216">
        <v>150000000</v>
      </c>
      <c r="H27" s="211">
        <v>0</v>
      </c>
      <c r="I27" s="211">
        <v>0</v>
      </c>
      <c r="J27" s="211">
        <v>0</v>
      </c>
      <c r="K27" s="211">
        <v>0</v>
      </c>
      <c r="L27" s="211">
        <f t="shared" si="1"/>
        <v>199200000</v>
      </c>
      <c r="M27" s="211">
        <v>0</v>
      </c>
      <c r="N27" s="211">
        <v>199200000</v>
      </c>
      <c r="O27" s="211">
        <v>0</v>
      </c>
      <c r="P27" s="211">
        <v>0</v>
      </c>
      <c r="Q27" s="211">
        <v>0</v>
      </c>
      <c r="R27" s="211">
        <v>0</v>
      </c>
      <c r="S27" s="211">
        <f t="shared" si="2"/>
        <v>349200000</v>
      </c>
      <c r="T27" s="211">
        <v>10000</v>
      </c>
      <c r="U27" s="209" t="s">
        <v>49</v>
      </c>
      <c r="V27" s="209" t="s">
        <v>13</v>
      </c>
      <c r="W27" s="209" t="s">
        <v>17</v>
      </c>
      <c r="X27" s="209" t="s">
        <v>13</v>
      </c>
      <c r="Y27" s="218" t="s">
        <v>81</v>
      </c>
      <c r="Z27" s="218" t="s">
        <v>18</v>
      </c>
      <c r="AA27" s="218" t="s">
        <v>19</v>
      </c>
      <c r="AB27" s="213" t="s">
        <v>1415</v>
      </c>
      <c r="AC27" s="214">
        <v>40925</v>
      </c>
      <c r="AD27" s="198"/>
    </row>
    <row r="28" spans="1:30" s="215" customFormat="1" ht="33.75" hidden="1" x14ac:dyDescent="0.2">
      <c r="A28" s="207">
        <v>2012520000085</v>
      </c>
      <c r="B28" s="208" t="s">
        <v>1187</v>
      </c>
      <c r="C28" s="209" t="s">
        <v>13</v>
      </c>
      <c r="D28" s="209" t="s">
        <v>1434</v>
      </c>
      <c r="E28" s="216">
        <f t="shared" si="0"/>
        <v>300000000</v>
      </c>
      <c r="F28" s="211">
        <v>0</v>
      </c>
      <c r="G28" s="216">
        <v>300000000</v>
      </c>
      <c r="H28" s="211">
        <v>0</v>
      </c>
      <c r="I28" s="211">
        <v>0</v>
      </c>
      <c r="J28" s="211">
        <v>0</v>
      </c>
      <c r="K28" s="211">
        <v>0</v>
      </c>
      <c r="L28" s="211">
        <f t="shared" si="1"/>
        <v>900000000</v>
      </c>
      <c r="M28" s="211">
        <v>0</v>
      </c>
      <c r="N28" s="211">
        <v>900000000</v>
      </c>
      <c r="O28" s="211">
        <v>0</v>
      </c>
      <c r="P28" s="211">
        <v>0</v>
      </c>
      <c r="Q28" s="211">
        <v>0</v>
      </c>
      <c r="R28" s="211">
        <v>0</v>
      </c>
      <c r="S28" s="211">
        <f t="shared" si="2"/>
        <v>1200000000</v>
      </c>
      <c r="T28" s="211">
        <v>797959</v>
      </c>
      <c r="U28" s="209" t="s">
        <v>1294</v>
      </c>
      <c r="V28" s="209" t="s">
        <v>1293</v>
      </c>
      <c r="W28" s="209" t="s">
        <v>1292</v>
      </c>
      <c r="X28" s="209" t="s">
        <v>1037</v>
      </c>
      <c r="Y28" s="218"/>
      <c r="Z28" s="218"/>
      <c r="AA28" s="218"/>
      <c r="AB28" s="213" t="s">
        <v>1415</v>
      </c>
      <c r="AC28" s="214">
        <v>40925</v>
      </c>
      <c r="AD28" s="198"/>
    </row>
    <row r="29" spans="1:30" s="215" customFormat="1" ht="33.75" hidden="1" x14ac:dyDescent="0.2">
      <c r="A29" s="207">
        <v>2012520000086</v>
      </c>
      <c r="B29" s="208" t="s">
        <v>1188</v>
      </c>
      <c r="C29" s="209" t="s">
        <v>13</v>
      </c>
      <c r="D29" s="209" t="s">
        <v>1434</v>
      </c>
      <c r="E29" s="216">
        <f t="shared" si="0"/>
        <v>239618492</v>
      </c>
      <c r="F29" s="211">
        <v>0</v>
      </c>
      <c r="G29" s="216">
        <v>239618492</v>
      </c>
      <c r="H29" s="211">
        <v>0</v>
      </c>
      <c r="I29" s="211">
        <v>0</v>
      </c>
      <c r="J29" s="211">
        <v>0</v>
      </c>
      <c r="K29" s="211">
        <v>0</v>
      </c>
      <c r="L29" s="211">
        <f t="shared" si="1"/>
        <v>750000000</v>
      </c>
      <c r="M29" s="211">
        <v>0</v>
      </c>
      <c r="N29" s="211">
        <v>750000000</v>
      </c>
      <c r="O29" s="211">
        <v>0</v>
      </c>
      <c r="P29" s="211">
        <v>0</v>
      </c>
      <c r="Q29" s="211">
        <v>0</v>
      </c>
      <c r="R29" s="211">
        <v>0</v>
      </c>
      <c r="S29" s="211">
        <f t="shared" si="2"/>
        <v>989618492</v>
      </c>
      <c r="T29" s="211">
        <v>153832</v>
      </c>
      <c r="U29" s="209" t="s">
        <v>1294</v>
      </c>
      <c r="V29" s="209" t="s">
        <v>1293</v>
      </c>
      <c r="W29" s="209" t="s">
        <v>92</v>
      </c>
      <c r="X29" s="209" t="s">
        <v>1037</v>
      </c>
      <c r="Y29" s="218"/>
      <c r="Z29" s="218"/>
      <c r="AA29" s="218"/>
      <c r="AB29" s="213" t="s">
        <v>1415</v>
      </c>
      <c r="AC29" s="214">
        <v>40925</v>
      </c>
      <c r="AD29" s="241"/>
    </row>
    <row r="30" spans="1:30" s="215" customFormat="1" ht="33.75" hidden="1" x14ac:dyDescent="0.2">
      <c r="A30" s="207">
        <v>2012520000087</v>
      </c>
      <c r="B30" s="208" t="s">
        <v>1189</v>
      </c>
      <c r="C30" s="209" t="s">
        <v>13</v>
      </c>
      <c r="D30" s="209" t="s">
        <v>1434</v>
      </c>
      <c r="E30" s="216">
        <f t="shared" si="0"/>
        <v>250000000</v>
      </c>
      <c r="F30" s="211">
        <v>0</v>
      </c>
      <c r="G30" s="216">
        <v>250000000</v>
      </c>
      <c r="H30" s="211">
        <v>0</v>
      </c>
      <c r="I30" s="211">
        <v>0</v>
      </c>
      <c r="J30" s="211">
        <v>0</v>
      </c>
      <c r="K30" s="211">
        <v>0</v>
      </c>
      <c r="L30" s="211">
        <f t="shared" si="1"/>
        <v>750000000</v>
      </c>
      <c r="M30" s="211">
        <v>0</v>
      </c>
      <c r="N30" s="211">
        <v>750000000</v>
      </c>
      <c r="O30" s="211">
        <v>0</v>
      </c>
      <c r="P30" s="211">
        <v>0</v>
      </c>
      <c r="Q30" s="211">
        <v>0</v>
      </c>
      <c r="R30" s="211">
        <v>0</v>
      </c>
      <c r="S30" s="211">
        <f t="shared" si="2"/>
        <v>1000000000</v>
      </c>
      <c r="T30" s="211">
        <v>134688</v>
      </c>
      <c r="U30" s="209" t="s">
        <v>1294</v>
      </c>
      <c r="V30" s="209" t="s">
        <v>1293</v>
      </c>
      <c r="W30" s="209" t="s">
        <v>94</v>
      </c>
      <c r="X30" s="209" t="s">
        <v>1037</v>
      </c>
      <c r="Y30" s="218"/>
      <c r="Z30" s="218"/>
      <c r="AA30" s="218"/>
      <c r="AB30" s="213" t="s">
        <v>1415</v>
      </c>
      <c r="AC30" s="214">
        <v>40926</v>
      </c>
      <c r="AD30" s="198"/>
    </row>
    <row r="31" spans="1:30" s="215" customFormat="1" ht="33.75" hidden="1" x14ac:dyDescent="0.2">
      <c r="A31" s="207">
        <v>2012520000088</v>
      </c>
      <c r="B31" s="208" t="s">
        <v>1190</v>
      </c>
      <c r="C31" s="209" t="s">
        <v>13</v>
      </c>
      <c r="D31" s="209" t="s">
        <v>1434</v>
      </c>
      <c r="E31" s="216">
        <f t="shared" si="0"/>
        <v>530000000</v>
      </c>
      <c r="F31" s="211">
        <v>0</v>
      </c>
      <c r="G31" s="216">
        <v>530000000</v>
      </c>
      <c r="H31" s="211">
        <v>0</v>
      </c>
      <c r="I31" s="211">
        <v>0</v>
      </c>
      <c r="J31" s="211">
        <v>0</v>
      </c>
      <c r="K31" s="211">
        <v>0</v>
      </c>
      <c r="L31" s="211">
        <f t="shared" si="1"/>
        <v>1240000000</v>
      </c>
      <c r="M31" s="211">
        <v>0</v>
      </c>
      <c r="N31" s="211">
        <v>1240000000</v>
      </c>
      <c r="O31" s="211">
        <v>0</v>
      </c>
      <c r="P31" s="211">
        <v>0</v>
      </c>
      <c r="Q31" s="211">
        <v>0</v>
      </c>
      <c r="R31" s="211">
        <v>0</v>
      </c>
      <c r="S31" s="211">
        <f t="shared" si="2"/>
        <v>1770000000</v>
      </c>
      <c r="T31" s="211">
        <v>800888</v>
      </c>
      <c r="U31" s="209" t="s">
        <v>1294</v>
      </c>
      <c r="V31" s="209" t="s">
        <v>1293</v>
      </c>
      <c r="W31" s="209" t="s">
        <v>1295</v>
      </c>
      <c r="X31" s="209" t="s">
        <v>1037</v>
      </c>
      <c r="Y31" s="218"/>
      <c r="Z31" s="218"/>
      <c r="AA31" s="218"/>
      <c r="AB31" s="213" t="s">
        <v>1415</v>
      </c>
      <c r="AC31" s="214">
        <v>40926</v>
      </c>
      <c r="AD31" s="241"/>
    </row>
    <row r="32" spans="1:30" s="215" customFormat="1" ht="33.75" hidden="1" x14ac:dyDescent="0.2">
      <c r="A32" s="207">
        <v>2012520000089</v>
      </c>
      <c r="B32" s="208" t="s">
        <v>1191</v>
      </c>
      <c r="C32" s="209" t="s">
        <v>16</v>
      </c>
      <c r="D32" s="209" t="s">
        <v>1428</v>
      </c>
      <c r="E32" s="216">
        <f t="shared" si="0"/>
        <v>129600000</v>
      </c>
      <c r="F32" s="211">
        <v>0</v>
      </c>
      <c r="G32" s="216">
        <v>129600000</v>
      </c>
      <c r="H32" s="211">
        <v>0</v>
      </c>
      <c r="I32" s="211">
        <v>0</v>
      </c>
      <c r="J32" s="211">
        <v>0</v>
      </c>
      <c r="K32" s="211">
        <v>0</v>
      </c>
      <c r="L32" s="211">
        <f t="shared" si="1"/>
        <v>0</v>
      </c>
      <c r="M32" s="211">
        <v>0</v>
      </c>
      <c r="N32" s="211">
        <v>0</v>
      </c>
      <c r="O32" s="211">
        <v>0</v>
      </c>
      <c r="P32" s="211">
        <v>0</v>
      </c>
      <c r="Q32" s="211">
        <v>0</v>
      </c>
      <c r="R32" s="211">
        <v>0</v>
      </c>
      <c r="S32" s="211">
        <f t="shared" si="2"/>
        <v>129600000</v>
      </c>
      <c r="T32" s="211">
        <v>535500</v>
      </c>
      <c r="U32" s="209" t="s">
        <v>1298</v>
      </c>
      <c r="V32" s="209" t="s">
        <v>1297</v>
      </c>
      <c r="W32" s="209" t="s">
        <v>1296</v>
      </c>
      <c r="X32" s="209" t="s">
        <v>1297</v>
      </c>
      <c r="Y32" s="218"/>
      <c r="Z32" s="218"/>
      <c r="AA32" s="218"/>
      <c r="AB32" s="213" t="s">
        <v>1129</v>
      </c>
      <c r="AC32" s="214">
        <v>40926</v>
      </c>
      <c r="AD32" s="198"/>
    </row>
    <row r="33" spans="1:30" s="215" customFormat="1" ht="22.5" hidden="1" x14ac:dyDescent="0.2">
      <c r="A33" s="207">
        <v>2012520000090</v>
      </c>
      <c r="B33" s="208" t="s">
        <v>98</v>
      </c>
      <c r="C33" s="209" t="s">
        <v>16</v>
      </c>
      <c r="D33" s="209" t="s">
        <v>1428</v>
      </c>
      <c r="E33" s="216">
        <f t="shared" si="0"/>
        <v>91000000</v>
      </c>
      <c r="F33" s="211">
        <v>0</v>
      </c>
      <c r="G33" s="216">
        <v>91000000</v>
      </c>
      <c r="H33" s="211">
        <v>0</v>
      </c>
      <c r="I33" s="211">
        <v>0</v>
      </c>
      <c r="J33" s="211">
        <v>0</v>
      </c>
      <c r="K33" s="211">
        <v>0</v>
      </c>
      <c r="L33" s="211">
        <f t="shared" si="1"/>
        <v>11600000</v>
      </c>
      <c r="M33" s="211">
        <v>0</v>
      </c>
      <c r="N33" s="211">
        <v>11600000</v>
      </c>
      <c r="O33" s="211">
        <v>0</v>
      </c>
      <c r="P33" s="211">
        <v>0</v>
      </c>
      <c r="Q33" s="211">
        <v>0</v>
      </c>
      <c r="R33" s="211">
        <v>0</v>
      </c>
      <c r="S33" s="211">
        <f t="shared" si="2"/>
        <v>102600000</v>
      </c>
      <c r="T33" s="211">
        <v>1680855</v>
      </c>
      <c r="U33" s="209" t="s">
        <v>49</v>
      </c>
      <c r="V33" s="209" t="s">
        <v>13</v>
      </c>
      <c r="W33" s="209" t="s">
        <v>17</v>
      </c>
      <c r="X33" s="209" t="s">
        <v>13</v>
      </c>
      <c r="Y33" s="218" t="s">
        <v>81</v>
      </c>
      <c r="Z33" s="218" t="s">
        <v>18</v>
      </c>
      <c r="AA33" s="218" t="s">
        <v>19</v>
      </c>
      <c r="AB33" s="213" t="s">
        <v>1415</v>
      </c>
      <c r="AC33" s="214">
        <v>40928</v>
      </c>
      <c r="AD33" s="198"/>
    </row>
    <row r="34" spans="1:30" s="215" customFormat="1" ht="78.75" hidden="1" x14ac:dyDescent="0.2">
      <c r="A34" s="207">
        <v>2012520000091</v>
      </c>
      <c r="B34" s="208" t="s">
        <v>99</v>
      </c>
      <c r="C34" s="209" t="s">
        <v>16</v>
      </c>
      <c r="D34" s="209" t="s">
        <v>1428</v>
      </c>
      <c r="E34" s="216">
        <f t="shared" si="0"/>
        <v>437990148</v>
      </c>
      <c r="F34" s="211">
        <v>0</v>
      </c>
      <c r="G34" s="216">
        <v>437990148</v>
      </c>
      <c r="H34" s="211">
        <v>0</v>
      </c>
      <c r="I34" s="211">
        <v>0</v>
      </c>
      <c r="J34" s="211">
        <v>0</v>
      </c>
      <c r="K34" s="211">
        <v>0</v>
      </c>
      <c r="L34" s="211">
        <f t="shared" si="1"/>
        <v>1871843840</v>
      </c>
      <c r="M34" s="211">
        <v>0</v>
      </c>
      <c r="N34" s="211">
        <v>1871843840</v>
      </c>
      <c r="O34" s="211">
        <v>0</v>
      </c>
      <c r="P34" s="211">
        <v>0</v>
      </c>
      <c r="Q34" s="211">
        <v>0</v>
      </c>
      <c r="R34" s="211">
        <v>0</v>
      </c>
      <c r="S34" s="211">
        <f t="shared" si="2"/>
        <v>2309833988</v>
      </c>
      <c r="T34" s="211">
        <v>1680855</v>
      </c>
      <c r="U34" s="209" t="s">
        <v>80</v>
      </c>
      <c r="V34" s="209" t="s">
        <v>13</v>
      </c>
      <c r="W34" s="209" t="s">
        <v>17</v>
      </c>
      <c r="X34" s="209" t="s">
        <v>13</v>
      </c>
      <c r="Y34" s="218" t="s">
        <v>81</v>
      </c>
      <c r="Z34" s="218" t="s">
        <v>18</v>
      </c>
      <c r="AA34" s="218" t="s">
        <v>19</v>
      </c>
      <c r="AB34" s="213" t="s">
        <v>1415</v>
      </c>
      <c r="AC34" s="214">
        <v>40928</v>
      </c>
      <c r="AD34" s="198"/>
    </row>
    <row r="35" spans="1:30" s="215" customFormat="1" ht="45" hidden="1" x14ac:dyDescent="0.2">
      <c r="A35" s="207">
        <v>2012520000092</v>
      </c>
      <c r="B35" s="208" t="s">
        <v>100</v>
      </c>
      <c r="C35" s="209" t="s">
        <v>16</v>
      </c>
      <c r="D35" s="209" t="s">
        <v>1428</v>
      </c>
      <c r="E35" s="216">
        <f t="shared" si="0"/>
        <v>50000000</v>
      </c>
      <c r="F35" s="211">
        <v>0</v>
      </c>
      <c r="G35" s="216">
        <v>50000000</v>
      </c>
      <c r="H35" s="211">
        <v>0</v>
      </c>
      <c r="I35" s="211">
        <v>0</v>
      </c>
      <c r="J35" s="211">
        <v>0</v>
      </c>
      <c r="K35" s="211">
        <v>0</v>
      </c>
      <c r="L35" s="211">
        <f t="shared" si="1"/>
        <v>100000000</v>
      </c>
      <c r="M35" s="211">
        <v>0</v>
      </c>
      <c r="N35" s="211">
        <v>100000000</v>
      </c>
      <c r="O35" s="211">
        <v>0</v>
      </c>
      <c r="P35" s="211">
        <v>0</v>
      </c>
      <c r="Q35" s="211">
        <v>0</v>
      </c>
      <c r="R35" s="211">
        <v>0</v>
      </c>
      <c r="S35" s="211">
        <f t="shared" si="2"/>
        <v>150000000</v>
      </c>
      <c r="T35" s="211">
        <v>1680855</v>
      </c>
      <c r="U35" s="209" t="s">
        <v>32</v>
      </c>
      <c r="V35" s="209" t="s">
        <v>13</v>
      </c>
      <c r="W35" s="209" t="s">
        <v>17</v>
      </c>
      <c r="X35" s="209" t="s">
        <v>13</v>
      </c>
      <c r="Y35" s="218" t="s">
        <v>83</v>
      </c>
      <c r="Z35" s="218" t="s">
        <v>101</v>
      </c>
      <c r="AA35" s="218" t="s">
        <v>102</v>
      </c>
      <c r="AB35" s="213" t="s">
        <v>1415</v>
      </c>
      <c r="AC35" s="214">
        <v>40928</v>
      </c>
      <c r="AD35" s="198"/>
    </row>
    <row r="36" spans="1:30" s="215" customFormat="1" ht="22.5" hidden="1" x14ac:dyDescent="0.2">
      <c r="A36" s="207">
        <v>2012520000093</v>
      </c>
      <c r="B36" s="208" t="s">
        <v>103</v>
      </c>
      <c r="C36" s="209" t="s">
        <v>16</v>
      </c>
      <c r="D36" s="209" t="s">
        <v>1428</v>
      </c>
      <c r="E36" s="216">
        <f t="shared" si="0"/>
        <v>50000000</v>
      </c>
      <c r="F36" s="211">
        <v>0</v>
      </c>
      <c r="G36" s="216">
        <v>50000000</v>
      </c>
      <c r="H36" s="211">
        <v>0</v>
      </c>
      <c r="I36" s="211">
        <v>0</v>
      </c>
      <c r="J36" s="211">
        <v>0</v>
      </c>
      <c r="K36" s="211">
        <v>0</v>
      </c>
      <c r="L36" s="211">
        <f t="shared" si="1"/>
        <v>175000000</v>
      </c>
      <c r="M36" s="211">
        <v>0</v>
      </c>
      <c r="N36" s="211">
        <v>175000000</v>
      </c>
      <c r="O36" s="211">
        <v>0</v>
      </c>
      <c r="P36" s="211">
        <v>0</v>
      </c>
      <c r="Q36" s="211">
        <v>0</v>
      </c>
      <c r="R36" s="211">
        <v>0</v>
      </c>
      <c r="S36" s="211">
        <f t="shared" si="2"/>
        <v>225000000</v>
      </c>
      <c r="T36" s="211">
        <v>1680855</v>
      </c>
      <c r="U36" s="209" t="s">
        <v>32</v>
      </c>
      <c r="V36" s="209" t="s">
        <v>13</v>
      </c>
      <c r="W36" s="209" t="s">
        <v>104</v>
      </c>
      <c r="X36" s="209" t="s">
        <v>13</v>
      </c>
      <c r="Y36" s="218" t="s">
        <v>81</v>
      </c>
      <c r="Z36" s="218" t="s">
        <v>105</v>
      </c>
      <c r="AA36" s="218" t="s">
        <v>19</v>
      </c>
      <c r="AB36" s="213" t="s">
        <v>1415</v>
      </c>
      <c r="AC36" s="214">
        <v>40931</v>
      </c>
      <c r="AD36" s="198"/>
    </row>
    <row r="37" spans="1:30" s="215" customFormat="1" ht="33.75" hidden="1" x14ac:dyDescent="0.2">
      <c r="A37" s="207">
        <v>2012520000094</v>
      </c>
      <c r="B37" s="208" t="s">
        <v>1192</v>
      </c>
      <c r="C37" s="209" t="s">
        <v>16</v>
      </c>
      <c r="D37" s="209" t="s">
        <v>1428</v>
      </c>
      <c r="E37" s="216">
        <f t="shared" si="0"/>
        <v>1859092000</v>
      </c>
      <c r="F37" s="211">
        <v>0</v>
      </c>
      <c r="G37" s="216">
        <v>1859092000</v>
      </c>
      <c r="H37" s="211">
        <v>0</v>
      </c>
      <c r="I37" s="211">
        <v>0</v>
      </c>
      <c r="J37" s="211">
        <v>0</v>
      </c>
      <c r="K37" s="211">
        <v>0</v>
      </c>
      <c r="L37" s="211">
        <f t="shared" si="1"/>
        <v>574015000</v>
      </c>
      <c r="M37" s="211">
        <v>0</v>
      </c>
      <c r="N37" s="211">
        <v>574015000</v>
      </c>
      <c r="O37" s="211">
        <v>0</v>
      </c>
      <c r="P37" s="211">
        <v>0</v>
      </c>
      <c r="Q37" s="211">
        <v>0</v>
      </c>
      <c r="R37" s="211">
        <v>0</v>
      </c>
      <c r="S37" s="211">
        <f t="shared" si="2"/>
        <v>2433107000</v>
      </c>
      <c r="T37" s="211">
        <v>1680855</v>
      </c>
      <c r="U37" s="209" t="s">
        <v>1286</v>
      </c>
      <c r="V37" s="209" t="s">
        <v>1299</v>
      </c>
      <c r="W37" s="209" t="s">
        <v>1285</v>
      </c>
      <c r="X37" s="209" t="s">
        <v>1299</v>
      </c>
      <c r="Y37" s="218"/>
      <c r="Z37" s="218"/>
      <c r="AA37" s="218"/>
      <c r="AB37" s="213" t="s">
        <v>1415</v>
      </c>
      <c r="AC37" s="214">
        <v>40931</v>
      </c>
      <c r="AD37" s="198"/>
    </row>
    <row r="38" spans="1:30" s="215" customFormat="1" ht="33.75" hidden="1" x14ac:dyDescent="0.2">
      <c r="A38" s="207">
        <v>2012520000095</v>
      </c>
      <c r="B38" s="208" t="s">
        <v>1193</v>
      </c>
      <c r="C38" s="209" t="s">
        <v>13</v>
      </c>
      <c r="D38" s="209" t="s">
        <v>1434</v>
      </c>
      <c r="E38" s="216">
        <f t="shared" si="0"/>
        <v>80300000</v>
      </c>
      <c r="F38" s="211">
        <v>0</v>
      </c>
      <c r="G38" s="216">
        <v>80300000</v>
      </c>
      <c r="H38" s="211">
        <v>0</v>
      </c>
      <c r="I38" s="211">
        <v>0</v>
      </c>
      <c r="J38" s="211">
        <v>0</v>
      </c>
      <c r="K38" s="211">
        <v>0</v>
      </c>
      <c r="L38" s="211">
        <f t="shared" si="1"/>
        <v>0</v>
      </c>
      <c r="M38" s="211">
        <v>0</v>
      </c>
      <c r="N38" s="211">
        <v>0</v>
      </c>
      <c r="O38" s="211">
        <v>0</v>
      </c>
      <c r="P38" s="211">
        <v>0</v>
      </c>
      <c r="Q38" s="211">
        <v>0</v>
      </c>
      <c r="R38" s="211">
        <v>0</v>
      </c>
      <c r="S38" s="211">
        <f t="shared" si="2"/>
        <v>80300000</v>
      </c>
      <c r="T38" s="211">
        <v>60000</v>
      </c>
      <c r="U38" s="209" t="s">
        <v>1301</v>
      </c>
      <c r="V38" s="209" t="s">
        <v>1300</v>
      </c>
      <c r="W38" s="209" t="s">
        <v>106</v>
      </c>
      <c r="X38" s="209" t="s">
        <v>1282</v>
      </c>
      <c r="Y38" s="218"/>
      <c r="Z38" s="218"/>
      <c r="AA38" s="218"/>
      <c r="AB38" s="213" t="s">
        <v>1129</v>
      </c>
      <c r="AC38" s="214">
        <v>40932</v>
      </c>
      <c r="AD38" s="198"/>
    </row>
    <row r="39" spans="1:30" s="215" customFormat="1" ht="33.75" hidden="1" x14ac:dyDescent="0.2">
      <c r="A39" s="207">
        <v>2012520000096</v>
      </c>
      <c r="B39" s="208" t="s">
        <v>1194</v>
      </c>
      <c r="C39" s="209" t="s">
        <v>16</v>
      </c>
      <c r="D39" s="209" t="s">
        <v>1428</v>
      </c>
      <c r="E39" s="216">
        <f t="shared" si="0"/>
        <v>1058458744</v>
      </c>
      <c r="F39" s="211">
        <v>0</v>
      </c>
      <c r="G39" s="216">
        <v>1058458744</v>
      </c>
      <c r="H39" s="211">
        <v>0</v>
      </c>
      <c r="I39" s="211">
        <v>0</v>
      </c>
      <c r="J39" s="211">
        <v>0</v>
      </c>
      <c r="K39" s="211">
        <v>0</v>
      </c>
      <c r="L39" s="211">
        <f t="shared" si="1"/>
        <v>0</v>
      </c>
      <c r="M39" s="211">
        <v>0</v>
      </c>
      <c r="N39" s="211">
        <v>0</v>
      </c>
      <c r="O39" s="211">
        <v>0</v>
      </c>
      <c r="P39" s="211">
        <v>0</v>
      </c>
      <c r="Q39" s="211">
        <v>0</v>
      </c>
      <c r="R39" s="211">
        <v>0</v>
      </c>
      <c r="S39" s="211">
        <f t="shared" si="2"/>
        <v>1058458744</v>
      </c>
      <c r="T39" s="211">
        <v>535500</v>
      </c>
      <c r="U39" s="209" t="s">
        <v>1298</v>
      </c>
      <c r="V39" s="209" t="s">
        <v>1297</v>
      </c>
      <c r="W39" s="209" t="s">
        <v>71</v>
      </c>
      <c r="X39" s="209" t="s">
        <v>1297</v>
      </c>
      <c r="Y39" s="218"/>
      <c r="Z39" s="218"/>
      <c r="AA39" s="218"/>
      <c r="AB39" s="213" t="s">
        <v>1130</v>
      </c>
      <c r="AC39" s="214">
        <v>40932</v>
      </c>
      <c r="AD39" s="198"/>
    </row>
    <row r="40" spans="1:30" s="215" customFormat="1" ht="33.75" hidden="1" x14ac:dyDescent="0.2">
      <c r="A40" s="207">
        <v>2012520000097</v>
      </c>
      <c r="B40" s="208" t="s">
        <v>355</v>
      </c>
      <c r="C40" s="209" t="s">
        <v>16</v>
      </c>
      <c r="D40" s="209" t="s">
        <v>1428</v>
      </c>
      <c r="E40" s="216">
        <f t="shared" si="0"/>
        <v>48000000</v>
      </c>
      <c r="F40" s="211">
        <v>0</v>
      </c>
      <c r="G40" s="216">
        <v>48000000</v>
      </c>
      <c r="H40" s="211">
        <v>0</v>
      </c>
      <c r="I40" s="211">
        <v>0</v>
      </c>
      <c r="J40" s="211">
        <v>0</v>
      </c>
      <c r="K40" s="211">
        <v>0</v>
      </c>
      <c r="L40" s="211">
        <f t="shared" si="1"/>
        <v>2830999997</v>
      </c>
      <c r="M40" s="211">
        <v>0</v>
      </c>
      <c r="N40" s="211">
        <v>2830999997</v>
      </c>
      <c r="O40" s="211">
        <v>0</v>
      </c>
      <c r="P40" s="211">
        <v>0</v>
      </c>
      <c r="Q40" s="211">
        <v>0</v>
      </c>
      <c r="R40" s="211">
        <v>0</v>
      </c>
      <c r="S40" s="211">
        <f t="shared" si="2"/>
        <v>2878999997</v>
      </c>
      <c r="T40" s="211">
        <v>0</v>
      </c>
      <c r="U40" s="209" t="s">
        <v>1303</v>
      </c>
      <c r="V40" s="209" t="s">
        <v>1302</v>
      </c>
      <c r="W40" s="209" t="s">
        <v>1285</v>
      </c>
      <c r="X40" s="209" t="s">
        <v>1302</v>
      </c>
      <c r="Y40" s="218"/>
      <c r="Z40" s="218"/>
      <c r="AA40" s="218"/>
      <c r="AB40" s="213" t="s">
        <v>1415</v>
      </c>
      <c r="AC40" s="214">
        <v>41299</v>
      </c>
      <c r="AD40" s="198"/>
    </row>
    <row r="41" spans="1:30" s="215" customFormat="1" ht="33.75" hidden="1" x14ac:dyDescent="0.2">
      <c r="A41" s="207">
        <v>2012520000098</v>
      </c>
      <c r="B41" s="208" t="s">
        <v>107</v>
      </c>
      <c r="C41" s="209" t="s">
        <v>16</v>
      </c>
      <c r="D41" s="209" t="s">
        <v>1428</v>
      </c>
      <c r="E41" s="216">
        <f t="shared" si="0"/>
        <v>500000000</v>
      </c>
      <c r="F41" s="211">
        <v>0</v>
      </c>
      <c r="G41" s="216">
        <v>500000000</v>
      </c>
      <c r="H41" s="211">
        <v>0</v>
      </c>
      <c r="I41" s="211">
        <v>0</v>
      </c>
      <c r="J41" s="211">
        <v>0</v>
      </c>
      <c r="K41" s="211">
        <v>0</v>
      </c>
      <c r="L41" s="211">
        <f t="shared" si="1"/>
        <v>0</v>
      </c>
      <c r="M41" s="211">
        <v>0</v>
      </c>
      <c r="N41" s="211">
        <v>0</v>
      </c>
      <c r="O41" s="211">
        <v>0</v>
      </c>
      <c r="P41" s="211">
        <v>0</v>
      </c>
      <c r="Q41" s="211">
        <v>0</v>
      </c>
      <c r="R41" s="211">
        <v>0</v>
      </c>
      <c r="S41" s="211">
        <f t="shared" si="2"/>
        <v>500000000</v>
      </c>
      <c r="T41" s="211">
        <v>140370</v>
      </c>
      <c r="U41" s="209" t="s">
        <v>66</v>
      </c>
      <c r="V41" s="209" t="s">
        <v>13</v>
      </c>
      <c r="W41" s="209" t="s">
        <v>108</v>
      </c>
      <c r="X41" s="209" t="s">
        <v>13</v>
      </c>
      <c r="Y41" s="218" t="s">
        <v>81</v>
      </c>
      <c r="Z41" s="218" t="s">
        <v>105</v>
      </c>
      <c r="AA41" s="218" t="s">
        <v>19</v>
      </c>
      <c r="AB41" s="213" t="s">
        <v>1129</v>
      </c>
      <c r="AC41" s="214">
        <v>40933</v>
      </c>
      <c r="AD41" s="198"/>
    </row>
    <row r="42" spans="1:30" s="215" customFormat="1" ht="33.75" hidden="1" x14ac:dyDescent="0.2">
      <c r="A42" s="207">
        <v>2012520000099</v>
      </c>
      <c r="B42" s="208" t="s">
        <v>1195</v>
      </c>
      <c r="C42" s="209" t="s">
        <v>16</v>
      </c>
      <c r="D42" s="209" t="s">
        <v>1428</v>
      </c>
      <c r="E42" s="216">
        <f t="shared" si="0"/>
        <v>5600000</v>
      </c>
      <c r="F42" s="211">
        <v>0</v>
      </c>
      <c r="G42" s="216">
        <v>5600000</v>
      </c>
      <c r="H42" s="211">
        <v>0</v>
      </c>
      <c r="I42" s="211">
        <v>0</v>
      </c>
      <c r="J42" s="211">
        <v>0</v>
      </c>
      <c r="K42" s="211">
        <v>0</v>
      </c>
      <c r="L42" s="211">
        <f t="shared" si="1"/>
        <v>0</v>
      </c>
      <c r="M42" s="211">
        <v>0</v>
      </c>
      <c r="N42" s="211">
        <v>0</v>
      </c>
      <c r="O42" s="211">
        <v>0</v>
      </c>
      <c r="P42" s="211">
        <v>0</v>
      </c>
      <c r="Q42" s="211">
        <v>0</v>
      </c>
      <c r="R42" s="211">
        <v>0</v>
      </c>
      <c r="S42" s="211">
        <f t="shared" si="2"/>
        <v>5600000</v>
      </c>
      <c r="T42" s="211">
        <v>200</v>
      </c>
      <c r="U42" s="209" t="s">
        <v>1306</v>
      </c>
      <c r="V42" s="209" t="s">
        <v>1305</v>
      </c>
      <c r="W42" s="209" t="s">
        <v>1304</v>
      </c>
      <c r="X42" s="209" t="s">
        <v>1305</v>
      </c>
      <c r="Y42" s="218"/>
      <c r="Z42" s="218"/>
      <c r="AA42" s="218"/>
      <c r="AB42" s="213" t="s">
        <v>1129</v>
      </c>
      <c r="AC42" s="214">
        <v>40934</v>
      </c>
      <c r="AD42" s="198"/>
    </row>
    <row r="43" spans="1:30" s="215" customFormat="1" ht="22.5" hidden="1" x14ac:dyDescent="0.2">
      <c r="A43" s="207">
        <v>2012520000100</v>
      </c>
      <c r="B43" s="208" t="s">
        <v>109</v>
      </c>
      <c r="C43" s="209" t="s">
        <v>16</v>
      </c>
      <c r="D43" s="209" t="s">
        <v>1428</v>
      </c>
      <c r="E43" s="216">
        <f t="shared" si="0"/>
        <v>213000000</v>
      </c>
      <c r="F43" s="211">
        <v>0</v>
      </c>
      <c r="G43" s="216">
        <v>213000000</v>
      </c>
      <c r="H43" s="211">
        <v>0</v>
      </c>
      <c r="I43" s="211">
        <v>0</v>
      </c>
      <c r="J43" s="211">
        <v>0</v>
      </c>
      <c r="K43" s="211">
        <v>0</v>
      </c>
      <c r="L43" s="211">
        <f t="shared" si="1"/>
        <v>259000000</v>
      </c>
      <c r="M43" s="211">
        <v>0</v>
      </c>
      <c r="N43" s="211">
        <v>259000000</v>
      </c>
      <c r="O43" s="211">
        <v>0</v>
      </c>
      <c r="P43" s="211">
        <v>0</v>
      </c>
      <c r="Q43" s="211">
        <v>0</v>
      </c>
      <c r="R43" s="211">
        <v>0</v>
      </c>
      <c r="S43" s="211">
        <f t="shared" si="2"/>
        <v>472000000</v>
      </c>
      <c r="T43" s="211">
        <v>255</v>
      </c>
      <c r="U43" s="209" t="s">
        <v>45</v>
      </c>
      <c r="V43" s="209" t="s">
        <v>13</v>
      </c>
      <c r="W43" s="209" t="s">
        <v>17</v>
      </c>
      <c r="X43" s="209" t="s">
        <v>13</v>
      </c>
      <c r="Y43" s="218" t="s">
        <v>81</v>
      </c>
      <c r="Z43" s="218" t="s">
        <v>105</v>
      </c>
      <c r="AA43" s="218" t="s">
        <v>19</v>
      </c>
      <c r="AB43" s="213" t="s">
        <v>1415</v>
      </c>
      <c r="AC43" s="214">
        <v>40938</v>
      </c>
      <c r="AD43" s="198"/>
    </row>
    <row r="44" spans="1:30" s="215" customFormat="1" ht="33.75" hidden="1" x14ac:dyDescent="0.2">
      <c r="A44" s="207">
        <v>2012520000101</v>
      </c>
      <c r="B44" s="208" t="s">
        <v>1196</v>
      </c>
      <c r="C44" s="209" t="s">
        <v>72</v>
      </c>
      <c r="D44" s="209" t="s">
        <v>1420</v>
      </c>
      <c r="E44" s="216">
        <f t="shared" si="0"/>
        <v>375600000</v>
      </c>
      <c r="F44" s="211">
        <v>0</v>
      </c>
      <c r="G44" s="216">
        <v>375600000</v>
      </c>
      <c r="H44" s="211">
        <v>0</v>
      </c>
      <c r="I44" s="211">
        <v>0</v>
      </c>
      <c r="J44" s="211">
        <v>0</v>
      </c>
      <c r="K44" s="211">
        <v>0</v>
      </c>
      <c r="L44" s="211">
        <f t="shared" si="1"/>
        <v>385141920</v>
      </c>
      <c r="M44" s="211">
        <v>0</v>
      </c>
      <c r="N44" s="211">
        <v>385141920</v>
      </c>
      <c r="O44" s="211">
        <v>0</v>
      </c>
      <c r="P44" s="211">
        <v>0</v>
      </c>
      <c r="Q44" s="211">
        <v>0</v>
      </c>
      <c r="R44" s="211">
        <v>0</v>
      </c>
      <c r="S44" s="211">
        <f t="shared" si="2"/>
        <v>760741920</v>
      </c>
      <c r="T44" s="211">
        <v>322000</v>
      </c>
      <c r="U44" s="209" t="s">
        <v>32</v>
      </c>
      <c r="V44" s="209" t="s">
        <v>1308</v>
      </c>
      <c r="W44" s="209" t="s">
        <v>1307</v>
      </c>
      <c r="X44" s="209" t="s">
        <v>1308</v>
      </c>
      <c r="Y44" s="218"/>
      <c r="Z44" s="218"/>
      <c r="AA44" s="218"/>
      <c r="AB44" s="213" t="s">
        <v>1415</v>
      </c>
      <c r="AC44" s="214">
        <v>41305</v>
      </c>
      <c r="AD44" s="198"/>
    </row>
    <row r="45" spans="1:30" s="215" customFormat="1" ht="33.75" hidden="1" x14ac:dyDescent="0.2">
      <c r="A45" s="207">
        <v>2012520000102</v>
      </c>
      <c r="B45" s="208" t="s">
        <v>1197</v>
      </c>
      <c r="C45" s="209" t="s">
        <v>227</v>
      </c>
      <c r="D45" s="209" t="s">
        <v>1430</v>
      </c>
      <c r="E45" s="216">
        <f t="shared" si="0"/>
        <v>0</v>
      </c>
      <c r="F45" s="211">
        <v>0</v>
      </c>
      <c r="G45" s="216">
        <v>0</v>
      </c>
      <c r="H45" s="211">
        <v>0</v>
      </c>
      <c r="I45" s="211">
        <v>0</v>
      </c>
      <c r="J45" s="211">
        <v>0</v>
      </c>
      <c r="K45" s="211">
        <v>0</v>
      </c>
      <c r="L45" s="211">
        <f t="shared" si="1"/>
        <v>0</v>
      </c>
      <c r="M45" s="211">
        <v>0</v>
      </c>
      <c r="N45" s="211">
        <v>0</v>
      </c>
      <c r="O45" s="211">
        <v>0</v>
      </c>
      <c r="P45" s="211">
        <v>0</v>
      </c>
      <c r="Q45" s="211">
        <v>0</v>
      </c>
      <c r="R45" s="211">
        <v>0</v>
      </c>
      <c r="S45" s="211">
        <f t="shared" si="2"/>
        <v>0</v>
      </c>
      <c r="T45" s="211">
        <v>0</v>
      </c>
      <c r="U45" s="209" t="s">
        <v>1266</v>
      </c>
      <c r="V45" s="209" t="s">
        <v>1309</v>
      </c>
      <c r="W45" s="209" t="s">
        <v>1262</v>
      </c>
      <c r="X45" s="209" t="s">
        <v>1309</v>
      </c>
      <c r="Y45" s="218"/>
      <c r="Z45" s="218"/>
      <c r="AA45" s="218"/>
      <c r="AB45" s="213" t="s">
        <v>1134</v>
      </c>
      <c r="AC45" s="214">
        <v>40941</v>
      </c>
      <c r="AD45" s="198"/>
    </row>
    <row r="46" spans="1:30" s="215" customFormat="1" ht="45" hidden="1" x14ac:dyDescent="0.2">
      <c r="A46" s="207">
        <v>2012520000103</v>
      </c>
      <c r="B46" s="208" t="s">
        <v>1198</v>
      </c>
      <c r="C46" s="209" t="s">
        <v>16</v>
      </c>
      <c r="D46" s="209" t="s">
        <v>1428</v>
      </c>
      <c r="E46" s="210">
        <f t="shared" si="0"/>
        <v>1885069376</v>
      </c>
      <c r="F46" s="211">
        <v>0</v>
      </c>
      <c r="G46" s="216">
        <v>1885069376</v>
      </c>
      <c r="H46" s="211">
        <v>0</v>
      </c>
      <c r="I46" s="211">
        <v>0</v>
      </c>
      <c r="J46" s="211">
        <v>0</v>
      </c>
      <c r="K46" s="211">
        <v>0</v>
      </c>
      <c r="L46" s="211">
        <f t="shared" si="1"/>
        <v>4047324621</v>
      </c>
      <c r="M46" s="211">
        <v>0</v>
      </c>
      <c r="N46" s="211">
        <v>4047324621</v>
      </c>
      <c r="O46" s="211">
        <v>0</v>
      </c>
      <c r="P46" s="211">
        <v>0</v>
      </c>
      <c r="Q46" s="211">
        <v>0</v>
      </c>
      <c r="R46" s="211">
        <v>0</v>
      </c>
      <c r="S46" s="211">
        <f t="shared" si="2"/>
        <v>5932393997</v>
      </c>
      <c r="T46" s="211">
        <v>4900</v>
      </c>
      <c r="U46" s="209" t="s">
        <v>1311</v>
      </c>
      <c r="V46" s="209" t="s">
        <v>1310</v>
      </c>
      <c r="W46" s="209" t="s">
        <v>1284</v>
      </c>
      <c r="X46" s="209" t="s">
        <v>1310</v>
      </c>
      <c r="Y46" s="218"/>
      <c r="Z46" s="218"/>
      <c r="AA46" s="218"/>
      <c r="AB46" s="213" t="s">
        <v>1415</v>
      </c>
      <c r="AC46" s="214">
        <v>40946</v>
      </c>
      <c r="AD46" s="198"/>
    </row>
    <row r="47" spans="1:30" s="215" customFormat="1" ht="45" hidden="1" x14ac:dyDescent="0.2">
      <c r="A47" s="207">
        <v>2012520000104</v>
      </c>
      <c r="B47" s="208" t="s">
        <v>1199</v>
      </c>
      <c r="C47" s="209" t="s">
        <v>16</v>
      </c>
      <c r="D47" s="209" t="s">
        <v>1428</v>
      </c>
      <c r="E47" s="210">
        <f t="shared" si="0"/>
        <v>1558375939</v>
      </c>
      <c r="F47" s="211">
        <v>0</v>
      </c>
      <c r="G47" s="216">
        <v>1558375939</v>
      </c>
      <c r="H47" s="211">
        <v>0</v>
      </c>
      <c r="I47" s="211">
        <v>0</v>
      </c>
      <c r="J47" s="211">
        <v>0</v>
      </c>
      <c r="K47" s="211">
        <v>0</v>
      </c>
      <c r="L47" s="211">
        <f t="shared" si="1"/>
        <v>3972051020</v>
      </c>
      <c r="M47" s="211">
        <v>0</v>
      </c>
      <c r="N47" s="211">
        <v>1588330958</v>
      </c>
      <c r="O47" s="211">
        <v>0</v>
      </c>
      <c r="P47" s="211">
        <v>0</v>
      </c>
      <c r="Q47" s="211">
        <v>0</v>
      </c>
      <c r="R47" s="211">
        <v>2383720062</v>
      </c>
      <c r="S47" s="211">
        <f t="shared" si="2"/>
        <v>5530426959</v>
      </c>
      <c r="T47" s="211">
        <v>1680855</v>
      </c>
      <c r="U47" s="209" t="s">
        <v>1313</v>
      </c>
      <c r="V47" s="209" t="s">
        <v>1312</v>
      </c>
      <c r="W47" s="209"/>
      <c r="X47" s="209" t="s">
        <v>1312</v>
      </c>
      <c r="Y47" s="218"/>
      <c r="Z47" s="218"/>
      <c r="AA47" s="218"/>
      <c r="AB47" s="213" t="s">
        <v>1415</v>
      </c>
      <c r="AC47" s="214">
        <v>40946</v>
      </c>
      <c r="AD47" s="198"/>
    </row>
    <row r="48" spans="1:30" s="215" customFormat="1" ht="33.75" hidden="1" x14ac:dyDescent="0.2">
      <c r="A48" s="207">
        <v>2012520000105</v>
      </c>
      <c r="B48" s="208" t="s">
        <v>1200</v>
      </c>
      <c r="C48" s="209" t="s">
        <v>16</v>
      </c>
      <c r="D48" s="209" t="s">
        <v>1428</v>
      </c>
      <c r="E48" s="210">
        <f t="shared" si="0"/>
        <v>671691768</v>
      </c>
      <c r="F48" s="211">
        <v>0</v>
      </c>
      <c r="G48" s="216">
        <v>671691768</v>
      </c>
      <c r="H48" s="211">
        <v>0</v>
      </c>
      <c r="I48" s="211">
        <v>0</v>
      </c>
      <c r="J48" s="211">
        <v>0</v>
      </c>
      <c r="K48" s="211">
        <v>0</v>
      </c>
      <c r="L48" s="211">
        <f t="shared" si="1"/>
        <v>521265000</v>
      </c>
      <c r="M48" s="211">
        <v>0</v>
      </c>
      <c r="N48" s="211">
        <v>521265000</v>
      </c>
      <c r="O48" s="211">
        <v>0</v>
      </c>
      <c r="P48" s="211">
        <v>0</v>
      </c>
      <c r="Q48" s="211">
        <v>0</v>
      </c>
      <c r="R48" s="211">
        <v>0</v>
      </c>
      <c r="S48" s="211">
        <f t="shared" si="2"/>
        <v>1192956768</v>
      </c>
      <c r="T48" s="211">
        <v>1541956</v>
      </c>
      <c r="U48" s="209" t="s">
        <v>1418</v>
      </c>
      <c r="V48" s="209" t="s">
        <v>1315</v>
      </c>
      <c r="W48" s="209" t="s">
        <v>1314</v>
      </c>
      <c r="X48" s="209" t="s">
        <v>1315</v>
      </c>
      <c r="Y48" s="218"/>
      <c r="Z48" s="218"/>
      <c r="AA48" s="218"/>
      <c r="AB48" s="213" t="s">
        <v>1415</v>
      </c>
      <c r="AC48" s="214">
        <v>40953</v>
      </c>
      <c r="AD48" s="198"/>
    </row>
    <row r="49" spans="1:30" s="215" customFormat="1" ht="22.5" hidden="1" x14ac:dyDescent="0.2">
      <c r="A49" s="207">
        <v>2012520000106</v>
      </c>
      <c r="B49" s="208" t="s">
        <v>110</v>
      </c>
      <c r="C49" s="209" t="s">
        <v>16</v>
      </c>
      <c r="D49" s="209" t="s">
        <v>1428</v>
      </c>
      <c r="E49" s="210">
        <f t="shared" si="0"/>
        <v>50050000</v>
      </c>
      <c r="F49" s="211">
        <v>0</v>
      </c>
      <c r="G49" s="216">
        <v>50050000</v>
      </c>
      <c r="H49" s="211">
        <v>0</v>
      </c>
      <c r="I49" s="211">
        <v>0</v>
      </c>
      <c r="J49" s="211">
        <v>0</v>
      </c>
      <c r="K49" s="211">
        <v>0</v>
      </c>
      <c r="L49" s="211">
        <f t="shared" si="1"/>
        <v>0</v>
      </c>
      <c r="M49" s="211">
        <v>0</v>
      </c>
      <c r="N49" s="211">
        <v>0</v>
      </c>
      <c r="O49" s="211">
        <v>0</v>
      </c>
      <c r="P49" s="211">
        <v>0</v>
      </c>
      <c r="Q49" s="211">
        <v>0</v>
      </c>
      <c r="R49" s="211">
        <v>0</v>
      </c>
      <c r="S49" s="211">
        <f t="shared" si="2"/>
        <v>50050000</v>
      </c>
      <c r="T49" s="211">
        <v>236000</v>
      </c>
      <c r="U49" s="209" t="s">
        <v>12</v>
      </c>
      <c r="V49" s="209" t="s">
        <v>13</v>
      </c>
      <c r="W49" s="209" t="s">
        <v>111</v>
      </c>
      <c r="X49" s="209" t="s">
        <v>13</v>
      </c>
      <c r="Y49" s="218" t="s">
        <v>81</v>
      </c>
      <c r="Z49" s="218" t="s">
        <v>105</v>
      </c>
      <c r="AA49" s="218" t="s">
        <v>19</v>
      </c>
      <c r="AB49" s="213" t="s">
        <v>1129</v>
      </c>
      <c r="AC49" s="214">
        <v>40960</v>
      </c>
      <c r="AD49" s="198"/>
    </row>
    <row r="50" spans="1:30" s="215" customFormat="1" ht="33.75" hidden="1" x14ac:dyDescent="0.2">
      <c r="A50" s="207">
        <v>2012520000107</v>
      </c>
      <c r="B50" s="208" t="s">
        <v>1201</v>
      </c>
      <c r="C50" s="209" t="s">
        <v>16</v>
      </c>
      <c r="D50" s="209" t="s">
        <v>1428</v>
      </c>
      <c r="E50" s="210">
        <f t="shared" si="0"/>
        <v>1700000000</v>
      </c>
      <c r="F50" s="211">
        <v>0</v>
      </c>
      <c r="G50" s="216">
        <v>1700000000</v>
      </c>
      <c r="H50" s="211">
        <v>0</v>
      </c>
      <c r="I50" s="211">
        <v>0</v>
      </c>
      <c r="J50" s="211">
        <v>0</v>
      </c>
      <c r="K50" s="211">
        <v>0</v>
      </c>
      <c r="L50" s="211">
        <f t="shared" si="1"/>
        <v>2700000000</v>
      </c>
      <c r="M50" s="211">
        <v>0</v>
      </c>
      <c r="N50" s="211">
        <v>2700000000</v>
      </c>
      <c r="O50" s="211">
        <v>0</v>
      </c>
      <c r="P50" s="211">
        <v>0</v>
      </c>
      <c r="Q50" s="211">
        <v>0</v>
      </c>
      <c r="R50" s="211">
        <v>0</v>
      </c>
      <c r="S50" s="211">
        <f t="shared" si="2"/>
        <v>4400000000</v>
      </c>
      <c r="T50" s="211">
        <v>400000</v>
      </c>
      <c r="U50" s="209" t="s">
        <v>1317</v>
      </c>
      <c r="V50" s="209" t="s">
        <v>1316</v>
      </c>
      <c r="W50" s="209" t="s">
        <v>1304</v>
      </c>
      <c r="X50" s="209" t="s">
        <v>1316</v>
      </c>
      <c r="Y50" s="218"/>
      <c r="Z50" s="218"/>
      <c r="AA50" s="218"/>
      <c r="AB50" s="213" t="s">
        <v>1415</v>
      </c>
      <c r="AC50" s="214">
        <v>40960</v>
      </c>
      <c r="AD50" s="198"/>
    </row>
    <row r="51" spans="1:30" s="215" customFormat="1" ht="22.5" hidden="1" x14ac:dyDescent="0.2">
      <c r="A51" s="207">
        <v>2012520000108</v>
      </c>
      <c r="B51" s="208" t="s">
        <v>1202</v>
      </c>
      <c r="C51" s="209" t="s">
        <v>72</v>
      </c>
      <c r="D51" s="209" t="s">
        <v>1420</v>
      </c>
      <c r="E51" s="210">
        <f t="shared" si="0"/>
        <v>1996774000</v>
      </c>
      <c r="F51" s="211">
        <v>0</v>
      </c>
      <c r="G51" s="216">
        <v>1996774000</v>
      </c>
      <c r="H51" s="211">
        <v>0</v>
      </c>
      <c r="I51" s="211">
        <v>0</v>
      </c>
      <c r="J51" s="211">
        <v>0</v>
      </c>
      <c r="K51" s="211">
        <v>0</v>
      </c>
      <c r="L51" s="211">
        <f t="shared" si="1"/>
        <v>149266000</v>
      </c>
      <c r="M51" s="211">
        <v>0</v>
      </c>
      <c r="N51" s="211">
        <v>149266000</v>
      </c>
      <c r="O51" s="211">
        <v>0</v>
      </c>
      <c r="P51" s="211">
        <v>0</v>
      </c>
      <c r="Q51" s="211">
        <v>0</v>
      </c>
      <c r="R51" s="211">
        <v>0</v>
      </c>
      <c r="S51" s="211">
        <f t="shared" si="2"/>
        <v>2146040000</v>
      </c>
      <c r="T51" s="211">
        <v>300200</v>
      </c>
      <c r="U51" s="209" t="s">
        <v>1266</v>
      </c>
      <c r="V51" s="209" t="s">
        <v>1261</v>
      </c>
      <c r="W51" s="209" t="s">
        <v>1262</v>
      </c>
      <c r="X51" s="209" t="s">
        <v>1261</v>
      </c>
      <c r="Y51" s="218"/>
      <c r="Z51" s="218"/>
      <c r="AA51" s="218"/>
      <c r="AB51" s="213" t="s">
        <v>1415</v>
      </c>
      <c r="AC51" s="214">
        <v>40963</v>
      </c>
      <c r="AD51" s="198"/>
    </row>
    <row r="52" spans="1:30" s="215" customFormat="1" ht="45" hidden="1" x14ac:dyDescent="0.2">
      <c r="A52" s="207">
        <v>2012520000109</v>
      </c>
      <c r="B52" s="208" t="s">
        <v>1203</v>
      </c>
      <c r="C52" s="209" t="s">
        <v>70</v>
      </c>
      <c r="D52" s="209" t="s">
        <v>1427</v>
      </c>
      <c r="E52" s="210">
        <f t="shared" si="0"/>
        <v>1805250000</v>
      </c>
      <c r="F52" s="211">
        <v>0</v>
      </c>
      <c r="G52" s="216">
        <v>0</v>
      </c>
      <c r="H52" s="211">
        <v>0</v>
      </c>
      <c r="I52" s="211">
        <v>0</v>
      </c>
      <c r="J52" s="211">
        <v>1805250000</v>
      </c>
      <c r="K52" s="211">
        <v>0</v>
      </c>
      <c r="L52" s="211">
        <f t="shared" si="1"/>
        <v>0</v>
      </c>
      <c r="M52" s="211">
        <v>0</v>
      </c>
      <c r="N52" s="211">
        <v>0</v>
      </c>
      <c r="O52" s="211">
        <v>0</v>
      </c>
      <c r="P52" s="211">
        <v>0</v>
      </c>
      <c r="Q52" s="211">
        <v>0</v>
      </c>
      <c r="R52" s="211">
        <v>0</v>
      </c>
      <c r="S52" s="211">
        <f t="shared" si="2"/>
        <v>1805250000</v>
      </c>
      <c r="T52" s="211">
        <v>25000</v>
      </c>
      <c r="U52" s="209" t="s">
        <v>1320</v>
      </c>
      <c r="V52" s="209" t="s">
        <v>1319</v>
      </c>
      <c r="W52" s="209" t="s">
        <v>1318</v>
      </c>
      <c r="X52" s="209" t="s">
        <v>1319</v>
      </c>
      <c r="Y52" s="218"/>
      <c r="Z52" s="218"/>
      <c r="AA52" s="218"/>
      <c r="AB52" s="213" t="s">
        <v>1129</v>
      </c>
      <c r="AC52" s="214">
        <v>40966</v>
      </c>
      <c r="AD52" s="198"/>
    </row>
    <row r="53" spans="1:30" s="215" customFormat="1" ht="33.75" hidden="1" x14ac:dyDescent="0.2">
      <c r="A53" s="207">
        <v>2012520000110</v>
      </c>
      <c r="B53" s="208" t="s">
        <v>1204</v>
      </c>
      <c r="C53" s="209" t="s">
        <v>1321</v>
      </c>
      <c r="D53" s="209" t="s">
        <v>1432</v>
      </c>
      <c r="E53" s="210">
        <f t="shared" si="0"/>
        <v>1393031000</v>
      </c>
      <c r="F53" s="211">
        <v>0</v>
      </c>
      <c r="G53" s="216">
        <v>0</v>
      </c>
      <c r="H53" s="211">
        <v>0</v>
      </c>
      <c r="I53" s="211">
        <v>0</v>
      </c>
      <c r="J53" s="211">
        <v>1393031000</v>
      </c>
      <c r="K53" s="211">
        <v>0</v>
      </c>
      <c r="L53" s="211">
        <f t="shared" si="1"/>
        <v>0</v>
      </c>
      <c r="M53" s="211">
        <v>0</v>
      </c>
      <c r="N53" s="211">
        <v>0</v>
      </c>
      <c r="O53" s="211">
        <v>0</v>
      </c>
      <c r="P53" s="211">
        <v>0</v>
      </c>
      <c r="Q53" s="211">
        <v>0</v>
      </c>
      <c r="R53" s="211">
        <v>0</v>
      </c>
      <c r="S53" s="211">
        <f t="shared" si="2"/>
        <v>1393031000</v>
      </c>
      <c r="T53" s="211">
        <v>56845</v>
      </c>
      <c r="U53" s="209" t="s">
        <v>1320</v>
      </c>
      <c r="V53" s="209" t="s">
        <v>1319</v>
      </c>
      <c r="W53" s="209" t="s">
        <v>1318</v>
      </c>
      <c r="X53" s="209" t="s">
        <v>1319</v>
      </c>
      <c r="Y53" s="218"/>
      <c r="Z53" s="218"/>
      <c r="AA53" s="218"/>
      <c r="AB53" s="213" t="s">
        <v>1129</v>
      </c>
      <c r="AC53" s="214">
        <v>40966</v>
      </c>
      <c r="AD53" s="198"/>
    </row>
    <row r="54" spans="1:30" s="215" customFormat="1" ht="180" hidden="1" x14ac:dyDescent="0.2">
      <c r="A54" s="207">
        <v>2012520000111</v>
      </c>
      <c r="B54" s="242" t="s">
        <v>1205</v>
      </c>
      <c r="C54" s="209" t="s">
        <v>1322</v>
      </c>
      <c r="D54" s="209" t="s">
        <v>1432</v>
      </c>
      <c r="E54" s="210">
        <f t="shared" si="0"/>
        <v>605850000</v>
      </c>
      <c r="F54" s="211">
        <v>0</v>
      </c>
      <c r="G54" s="216">
        <v>0</v>
      </c>
      <c r="H54" s="211">
        <v>0</v>
      </c>
      <c r="I54" s="211">
        <v>0</v>
      </c>
      <c r="J54" s="211">
        <v>605850000</v>
      </c>
      <c r="K54" s="211">
        <v>0</v>
      </c>
      <c r="L54" s="211">
        <f t="shared" si="1"/>
        <v>0</v>
      </c>
      <c r="M54" s="211">
        <v>0</v>
      </c>
      <c r="N54" s="211">
        <v>0</v>
      </c>
      <c r="O54" s="211">
        <v>0</v>
      </c>
      <c r="P54" s="211">
        <v>0</v>
      </c>
      <c r="Q54" s="211">
        <v>0</v>
      </c>
      <c r="R54" s="211">
        <v>0</v>
      </c>
      <c r="S54" s="211">
        <f t="shared" si="2"/>
        <v>605850000</v>
      </c>
      <c r="T54" s="211">
        <v>25000</v>
      </c>
      <c r="U54" s="209" t="s">
        <v>1320</v>
      </c>
      <c r="V54" s="209" t="s">
        <v>1319</v>
      </c>
      <c r="W54" s="209" t="s">
        <v>1318</v>
      </c>
      <c r="X54" s="209" t="s">
        <v>1319</v>
      </c>
      <c r="Y54" s="218"/>
      <c r="Z54" s="218"/>
      <c r="AA54" s="218"/>
      <c r="AB54" s="213" t="s">
        <v>1129</v>
      </c>
      <c r="AC54" s="214">
        <v>40966</v>
      </c>
      <c r="AD54" s="198"/>
    </row>
    <row r="55" spans="1:30" s="215" customFormat="1" ht="45" hidden="1" x14ac:dyDescent="0.2">
      <c r="A55" s="207">
        <v>2012520000112</v>
      </c>
      <c r="B55" s="208" t="s">
        <v>1206</v>
      </c>
      <c r="C55" s="209" t="s">
        <v>35</v>
      </c>
      <c r="D55" s="209" t="s">
        <v>1423</v>
      </c>
      <c r="E55" s="210">
        <f t="shared" si="0"/>
        <v>98610000</v>
      </c>
      <c r="F55" s="211">
        <v>0</v>
      </c>
      <c r="G55" s="216">
        <v>98610000</v>
      </c>
      <c r="H55" s="211">
        <v>0</v>
      </c>
      <c r="I55" s="211">
        <v>0</v>
      </c>
      <c r="J55" s="211">
        <v>0</v>
      </c>
      <c r="K55" s="211">
        <v>0</v>
      </c>
      <c r="L55" s="211">
        <f t="shared" si="1"/>
        <v>0</v>
      </c>
      <c r="M55" s="211">
        <v>0</v>
      </c>
      <c r="N55" s="211">
        <v>0</v>
      </c>
      <c r="O55" s="211">
        <v>0</v>
      </c>
      <c r="P55" s="211">
        <v>0</v>
      </c>
      <c r="Q55" s="211">
        <v>0</v>
      </c>
      <c r="R55" s="211">
        <v>0</v>
      </c>
      <c r="S55" s="211">
        <f t="shared" si="2"/>
        <v>98610000</v>
      </c>
      <c r="T55" s="211">
        <v>1300</v>
      </c>
      <c r="U55" s="209" t="s">
        <v>51</v>
      </c>
      <c r="V55" s="209" t="s">
        <v>1324</v>
      </c>
      <c r="W55" s="209" t="s">
        <v>1267</v>
      </c>
      <c r="X55" s="209" t="s">
        <v>1323</v>
      </c>
      <c r="Y55" s="218"/>
      <c r="Z55" s="218"/>
      <c r="AA55" s="218"/>
      <c r="AB55" s="213" t="s">
        <v>1129</v>
      </c>
      <c r="AC55" s="214">
        <v>40967</v>
      </c>
      <c r="AD55" s="198"/>
    </row>
    <row r="56" spans="1:30" s="215" customFormat="1" ht="33.75" hidden="1" x14ac:dyDescent="0.2">
      <c r="A56" s="207">
        <v>2012520000113</v>
      </c>
      <c r="B56" s="208" t="s">
        <v>113</v>
      </c>
      <c r="C56" s="209" t="s">
        <v>16</v>
      </c>
      <c r="D56" s="209" t="s">
        <v>1428</v>
      </c>
      <c r="E56" s="210">
        <f t="shared" si="0"/>
        <v>33000000</v>
      </c>
      <c r="F56" s="211">
        <v>0</v>
      </c>
      <c r="G56" s="216">
        <v>33000000</v>
      </c>
      <c r="H56" s="211">
        <v>0</v>
      </c>
      <c r="I56" s="211">
        <v>0</v>
      </c>
      <c r="J56" s="211">
        <v>0</v>
      </c>
      <c r="K56" s="211">
        <v>0</v>
      </c>
      <c r="L56" s="211">
        <f t="shared" si="1"/>
        <v>0</v>
      </c>
      <c r="M56" s="211">
        <v>0</v>
      </c>
      <c r="N56" s="211">
        <v>0</v>
      </c>
      <c r="O56" s="211">
        <v>0</v>
      </c>
      <c r="P56" s="211">
        <v>0</v>
      </c>
      <c r="Q56" s="211">
        <v>0</v>
      </c>
      <c r="R56" s="211">
        <v>0</v>
      </c>
      <c r="S56" s="211">
        <f t="shared" si="2"/>
        <v>33000000</v>
      </c>
      <c r="T56" s="211">
        <v>1619464</v>
      </c>
      <c r="U56" s="209" t="s">
        <v>12</v>
      </c>
      <c r="V56" s="209" t="s">
        <v>13</v>
      </c>
      <c r="W56" s="209" t="s">
        <v>17</v>
      </c>
      <c r="X56" s="209" t="s">
        <v>13</v>
      </c>
      <c r="Y56" s="218" t="s">
        <v>81</v>
      </c>
      <c r="Z56" s="218" t="s">
        <v>105</v>
      </c>
      <c r="AA56" s="218" t="s">
        <v>19</v>
      </c>
      <c r="AB56" s="213" t="s">
        <v>1129</v>
      </c>
      <c r="AC56" s="214">
        <v>40969</v>
      </c>
      <c r="AD56" s="198"/>
    </row>
    <row r="57" spans="1:30" s="215" customFormat="1" ht="45" hidden="1" x14ac:dyDescent="0.2">
      <c r="A57" s="207">
        <v>2012520000114</v>
      </c>
      <c r="B57" s="208" t="s">
        <v>1207</v>
      </c>
      <c r="C57" s="209" t="s">
        <v>72</v>
      </c>
      <c r="D57" s="209" t="s">
        <v>1420</v>
      </c>
      <c r="E57" s="210">
        <f t="shared" si="0"/>
        <v>25000000</v>
      </c>
      <c r="F57" s="211">
        <v>0</v>
      </c>
      <c r="G57" s="216">
        <v>25000000</v>
      </c>
      <c r="H57" s="211">
        <v>0</v>
      </c>
      <c r="I57" s="211">
        <v>0</v>
      </c>
      <c r="J57" s="211">
        <v>0</v>
      </c>
      <c r="K57" s="211">
        <v>0</v>
      </c>
      <c r="L57" s="211">
        <f t="shared" si="1"/>
        <v>0</v>
      </c>
      <c r="M57" s="211">
        <v>0</v>
      </c>
      <c r="N57" s="211">
        <v>0</v>
      </c>
      <c r="O57" s="211">
        <v>0</v>
      </c>
      <c r="P57" s="211">
        <v>0</v>
      </c>
      <c r="Q57" s="211">
        <v>0</v>
      </c>
      <c r="R57" s="211">
        <v>0</v>
      </c>
      <c r="S57" s="211">
        <f t="shared" si="2"/>
        <v>25000000</v>
      </c>
      <c r="T57" s="211">
        <v>100</v>
      </c>
      <c r="U57" s="209" t="s">
        <v>1320</v>
      </c>
      <c r="V57" s="209" t="s">
        <v>1325</v>
      </c>
      <c r="W57" s="209" t="s">
        <v>42</v>
      </c>
      <c r="X57" s="209" t="s">
        <v>1325</v>
      </c>
      <c r="Y57" s="218"/>
      <c r="Z57" s="218"/>
      <c r="AA57" s="218"/>
      <c r="AB57" s="213" t="s">
        <v>1129</v>
      </c>
      <c r="AC57" s="214">
        <v>40975</v>
      </c>
      <c r="AD57" s="198"/>
    </row>
    <row r="58" spans="1:30" s="215" customFormat="1" ht="78.75" hidden="1" x14ac:dyDescent="0.2">
      <c r="A58" s="207">
        <v>2012520000115</v>
      </c>
      <c r="B58" s="208" t="s">
        <v>1208</v>
      </c>
      <c r="C58" s="209" t="s">
        <v>1326</v>
      </c>
      <c r="D58" s="209" t="s">
        <v>1432</v>
      </c>
      <c r="E58" s="210">
        <f t="shared" si="0"/>
        <v>60000000</v>
      </c>
      <c r="F58" s="211">
        <v>0</v>
      </c>
      <c r="G58" s="216">
        <v>60000000</v>
      </c>
      <c r="H58" s="211">
        <v>0</v>
      </c>
      <c r="I58" s="211">
        <v>0</v>
      </c>
      <c r="J58" s="211">
        <v>0</v>
      </c>
      <c r="K58" s="211">
        <v>0</v>
      </c>
      <c r="L58" s="211">
        <f t="shared" si="1"/>
        <v>0</v>
      </c>
      <c r="M58" s="211">
        <v>0</v>
      </c>
      <c r="N58" s="211">
        <v>0</v>
      </c>
      <c r="O58" s="211">
        <v>0</v>
      </c>
      <c r="P58" s="211">
        <v>0</v>
      </c>
      <c r="Q58" s="211">
        <v>0</v>
      </c>
      <c r="R58" s="211">
        <v>0</v>
      </c>
      <c r="S58" s="211">
        <f t="shared" si="2"/>
        <v>60000000</v>
      </c>
      <c r="T58" s="211">
        <v>500</v>
      </c>
      <c r="U58" s="209" t="s">
        <v>51</v>
      </c>
      <c r="V58" s="209" t="s">
        <v>1327</v>
      </c>
      <c r="W58" s="209"/>
      <c r="X58" s="209" t="s">
        <v>1327</v>
      </c>
      <c r="Y58" s="218"/>
      <c r="Z58" s="218"/>
      <c r="AA58" s="218"/>
      <c r="AB58" s="213" t="s">
        <v>1129</v>
      </c>
      <c r="AC58" s="214">
        <v>40975</v>
      </c>
      <c r="AD58" s="198"/>
    </row>
    <row r="59" spans="1:30" s="215" customFormat="1" ht="33.75" hidden="1" x14ac:dyDescent="0.2">
      <c r="A59" s="207">
        <v>2012520000116</v>
      </c>
      <c r="B59" s="208" t="s">
        <v>1209</v>
      </c>
      <c r="C59" s="209" t="s">
        <v>13</v>
      </c>
      <c r="D59" s="209" t="s">
        <v>1434</v>
      </c>
      <c r="E59" s="216">
        <f t="shared" si="0"/>
        <v>0</v>
      </c>
      <c r="F59" s="211">
        <v>0</v>
      </c>
      <c r="G59" s="216">
        <v>0</v>
      </c>
      <c r="H59" s="211">
        <v>0</v>
      </c>
      <c r="I59" s="211">
        <v>0</v>
      </c>
      <c r="J59" s="211">
        <v>0</v>
      </c>
      <c r="K59" s="211">
        <v>0</v>
      </c>
      <c r="L59" s="211">
        <f t="shared" si="1"/>
        <v>0</v>
      </c>
      <c r="M59" s="211">
        <v>0</v>
      </c>
      <c r="N59" s="211">
        <v>0</v>
      </c>
      <c r="O59" s="211">
        <v>0</v>
      </c>
      <c r="P59" s="211">
        <v>0</v>
      </c>
      <c r="Q59" s="211">
        <v>0</v>
      </c>
      <c r="R59" s="211">
        <v>0</v>
      </c>
      <c r="S59" s="211">
        <f t="shared" si="2"/>
        <v>0</v>
      </c>
      <c r="T59" s="211">
        <v>0</v>
      </c>
      <c r="U59" s="209" t="s">
        <v>1418</v>
      </c>
      <c r="V59" s="209" t="s">
        <v>1328</v>
      </c>
      <c r="W59" s="209" t="s">
        <v>1285</v>
      </c>
      <c r="X59" s="209" t="s">
        <v>1328</v>
      </c>
      <c r="Y59" s="218"/>
      <c r="Z59" s="218"/>
      <c r="AA59" s="218"/>
      <c r="AB59" s="213" t="s">
        <v>1134</v>
      </c>
      <c r="AC59" s="214">
        <v>41638</v>
      </c>
      <c r="AD59" s="198"/>
    </row>
    <row r="60" spans="1:30" s="215" customFormat="1" ht="33.75" hidden="1" x14ac:dyDescent="0.2">
      <c r="A60" s="207">
        <v>2012520000117</v>
      </c>
      <c r="B60" s="208" t="s">
        <v>1210</v>
      </c>
      <c r="C60" s="209" t="s">
        <v>13</v>
      </c>
      <c r="D60" s="209" t="s">
        <v>1434</v>
      </c>
      <c r="E60" s="216">
        <f t="shared" si="0"/>
        <v>263882352</v>
      </c>
      <c r="F60" s="211">
        <v>0</v>
      </c>
      <c r="G60" s="216">
        <v>263882352</v>
      </c>
      <c r="H60" s="211">
        <v>0</v>
      </c>
      <c r="I60" s="211">
        <v>0</v>
      </c>
      <c r="J60" s="211">
        <v>0</v>
      </c>
      <c r="K60" s="211">
        <v>0</v>
      </c>
      <c r="L60" s="211">
        <f t="shared" si="1"/>
        <v>491754527</v>
      </c>
      <c r="M60" s="211">
        <v>0</v>
      </c>
      <c r="N60" s="211">
        <v>491754527</v>
      </c>
      <c r="O60" s="211">
        <v>0</v>
      </c>
      <c r="P60" s="211">
        <v>0</v>
      </c>
      <c r="Q60" s="211">
        <v>0</v>
      </c>
      <c r="R60" s="211">
        <v>0</v>
      </c>
      <c r="S60" s="211">
        <f t="shared" si="2"/>
        <v>755636879</v>
      </c>
      <c r="T60" s="211">
        <v>2</v>
      </c>
      <c r="U60" s="209" t="s">
        <v>1330</v>
      </c>
      <c r="V60" s="209" t="s">
        <v>1329</v>
      </c>
      <c r="W60" s="209" t="s">
        <v>34</v>
      </c>
      <c r="X60" s="209" t="s">
        <v>1329</v>
      </c>
      <c r="Y60" s="218"/>
      <c r="Z60" s="218"/>
      <c r="AA60" s="218"/>
      <c r="AB60" s="213" t="s">
        <v>1415</v>
      </c>
      <c r="AC60" s="214">
        <v>40982</v>
      </c>
      <c r="AD60" s="198"/>
    </row>
    <row r="61" spans="1:30" s="215" customFormat="1" ht="33.75" hidden="1" x14ac:dyDescent="0.2">
      <c r="A61" s="207">
        <v>2012520000118</v>
      </c>
      <c r="B61" s="208" t="s">
        <v>1211</v>
      </c>
      <c r="C61" s="209" t="s">
        <v>1433</v>
      </c>
      <c r="D61" s="209" t="s">
        <v>1434</v>
      </c>
      <c r="E61" s="216">
        <f t="shared" si="0"/>
        <v>30695000</v>
      </c>
      <c r="F61" s="211">
        <v>0</v>
      </c>
      <c r="G61" s="216">
        <v>30695000</v>
      </c>
      <c r="H61" s="211">
        <v>0</v>
      </c>
      <c r="I61" s="211">
        <v>0</v>
      </c>
      <c r="J61" s="211">
        <v>0</v>
      </c>
      <c r="K61" s="211">
        <v>0</v>
      </c>
      <c r="L61" s="211">
        <f t="shared" si="1"/>
        <v>90279000</v>
      </c>
      <c r="M61" s="211">
        <v>0</v>
      </c>
      <c r="N61" s="211">
        <v>90279000</v>
      </c>
      <c r="O61" s="211">
        <v>0</v>
      </c>
      <c r="P61" s="211">
        <v>0</v>
      </c>
      <c r="Q61" s="211">
        <v>0</v>
      </c>
      <c r="R61" s="211">
        <v>0</v>
      </c>
      <c r="S61" s="211">
        <f t="shared" si="2"/>
        <v>120974000</v>
      </c>
      <c r="T61" s="211">
        <v>1619464</v>
      </c>
      <c r="U61" s="209" t="s">
        <v>1330</v>
      </c>
      <c r="V61" s="209" t="s">
        <v>562</v>
      </c>
      <c r="W61" s="209" t="s">
        <v>1331</v>
      </c>
      <c r="X61" s="209" t="s">
        <v>562</v>
      </c>
      <c r="Y61" s="218"/>
      <c r="Z61" s="218"/>
      <c r="AA61" s="218"/>
      <c r="AB61" s="213" t="s">
        <v>1415</v>
      </c>
      <c r="AC61" s="214">
        <v>40984</v>
      </c>
      <c r="AD61" s="198"/>
    </row>
    <row r="62" spans="1:30" s="215" customFormat="1" ht="22.5" hidden="1" x14ac:dyDescent="0.2">
      <c r="A62" s="207">
        <v>2012520000119</v>
      </c>
      <c r="B62" s="208" t="s">
        <v>1212</v>
      </c>
      <c r="C62" s="209" t="s">
        <v>16</v>
      </c>
      <c r="D62" s="209" t="s">
        <v>1428</v>
      </c>
      <c r="E62" s="216">
        <f t="shared" si="0"/>
        <v>17000000</v>
      </c>
      <c r="F62" s="211">
        <v>0</v>
      </c>
      <c r="G62" s="216">
        <v>17000000</v>
      </c>
      <c r="H62" s="211">
        <v>0</v>
      </c>
      <c r="I62" s="211">
        <v>0</v>
      </c>
      <c r="J62" s="211">
        <v>0</v>
      </c>
      <c r="K62" s="211">
        <v>0</v>
      </c>
      <c r="L62" s="211">
        <f t="shared" si="1"/>
        <v>0</v>
      </c>
      <c r="M62" s="211">
        <v>0</v>
      </c>
      <c r="N62" s="211">
        <v>0</v>
      </c>
      <c r="O62" s="211">
        <v>0</v>
      </c>
      <c r="P62" s="211">
        <v>0</v>
      </c>
      <c r="Q62" s="211">
        <v>0</v>
      </c>
      <c r="R62" s="211">
        <v>0</v>
      </c>
      <c r="S62" s="211">
        <f t="shared" si="2"/>
        <v>17000000</v>
      </c>
      <c r="T62" s="211">
        <v>250</v>
      </c>
      <c r="U62" s="209" t="s">
        <v>1332</v>
      </c>
      <c r="V62" s="209" t="s">
        <v>562</v>
      </c>
      <c r="W62" s="209" t="s">
        <v>1285</v>
      </c>
      <c r="X62" s="209" t="s">
        <v>562</v>
      </c>
      <c r="Y62" s="218"/>
      <c r="Z62" s="218"/>
      <c r="AA62" s="218"/>
      <c r="AB62" s="213" t="s">
        <v>1129</v>
      </c>
      <c r="AC62" s="214">
        <v>40989</v>
      </c>
      <c r="AD62" s="198"/>
    </row>
    <row r="63" spans="1:30" s="215" customFormat="1" ht="45" hidden="1" x14ac:dyDescent="0.2">
      <c r="A63" s="207">
        <v>2012520000120</v>
      </c>
      <c r="B63" s="208" t="s">
        <v>114</v>
      </c>
      <c r="C63" s="209" t="s">
        <v>115</v>
      </c>
      <c r="D63" s="209" t="s">
        <v>1428</v>
      </c>
      <c r="E63" s="216">
        <f t="shared" si="0"/>
        <v>48900000</v>
      </c>
      <c r="F63" s="211">
        <v>0</v>
      </c>
      <c r="G63" s="216">
        <v>48900000</v>
      </c>
      <c r="H63" s="211">
        <v>0</v>
      </c>
      <c r="I63" s="211">
        <v>0</v>
      </c>
      <c r="J63" s="211">
        <v>0</v>
      </c>
      <c r="K63" s="211">
        <v>0</v>
      </c>
      <c r="L63" s="211">
        <f t="shared" si="1"/>
        <v>60000000</v>
      </c>
      <c r="M63" s="211">
        <v>0</v>
      </c>
      <c r="N63" s="211">
        <v>60000000</v>
      </c>
      <c r="O63" s="211">
        <v>0</v>
      </c>
      <c r="P63" s="211">
        <v>0</v>
      </c>
      <c r="Q63" s="211">
        <v>0</v>
      </c>
      <c r="R63" s="211">
        <v>0</v>
      </c>
      <c r="S63" s="211">
        <f t="shared" si="2"/>
        <v>108900000</v>
      </c>
      <c r="T63" s="211">
        <v>12000</v>
      </c>
      <c r="U63" s="209" t="s">
        <v>32</v>
      </c>
      <c r="V63" s="209" t="s">
        <v>13</v>
      </c>
      <c r="W63" s="209" t="s">
        <v>17</v>
      </c>
      <c r="X63" s="209" t="s">
        <v>13</v>
      </c>
      <c r="Y63" s="218" t="s">
        <v>81</v>
      </c>
      <c r="Z63" s="218" t="s">
        <v>105</v>
      </c>
      <c r="AA63" s="218" t="s">
        <v>19</v>
      </c>
      <c r="AB63" s="213" t="s">
        <v>1415</v>
      </c>
      <c r="AC63" s="214">
        <v>40990</v>
      </c>
      <c r="AD63" s="198"/>
    </row>
    <row r="64" spans="1:30" s="215" customFormat="1" ht="22.5" hidden="1" x14ac:dyDescent="0.2">
      <c r="A64" s="207">
        <v>2012520000121</v>
      </c>
      <c r="B64" s="208" t="s">
        <v>116</v>
      </c>
      <c r="C64" s="209" t="s">
        <v>16</v>
      </c>
      <c r="D64" s="209" t="s">
        <v>1428</v>
      </c>
      <c r="E64" s="216">
        <f t="shared" si="0"/>
        <v>91800000</v>
      </c>
      <c r="F64" s="211">
        <v>0</v>
      </c>
      <c r="G64" s="216">
        <v>91800000</v>
      </c>
      <c r="H64" s="211">
        <v>0</v>
      </c>
      <c r="I64" s="211">
        <v>0</v>
      </c>
      <c r="J64" s="211">
        <v>0</v>
      </c>
      <c r="K64" s="211">
        <v>0</v>
      </c>
      <c r="L64" s="211">
        <f t="shared" si="1"/>
        <v>439440000</v>
      </c>
      <c r="M64" s="211">
        <v>0</v>
      </c>
      <c r="N64" s="211">
        <v>439440000</v>
      </c>
      <c r="O64" s="211">
        <v>0</v>
      </c>
      <c r="P64" s="211">
        <v>0</v>
      </c>
      <c r="Q64" s="211">
        <v>0</v>
      </c>
      <c r="R64" s="211">
        <v>0</v>
      </c>
      <c r="S64" s="211">
        <f t="shared" si="2"/>
        <v>531240000</v>
      </c>
      <c r="T64" s="211">
        <v>273</v>
      </c>
      <c r="U64" s="209" t="s">
        <v>117</v>
      </c>
      <c r="V64" s="209" t="s">
        <v>13</v>
      </c>
      <c r="W64" s="209" t="s">
        <v>17</v>
      </c>
      <c r="X64" s="209" t="s">
        <v>13</v>
      </c>
      <c r="Y64" s="218" t="s">
        <v>81</v>
      </c>
      <c r="Z64" s="218" t="s">
        <v>105</v>
      </c>
      <c r="AA64" s="218" t="s">
        <v>19</v>
      </c>
      <c r="AB64" s="213" t="s">
        <v>1415</v>
      </c>
      <c r="AC64" s="214">
        <v>40995</v>
      </c>
      <c r="AD64" s="198"/>
    </row>
    <row r="65" spans="1:30" s="215" customFormat="1" ht="33.75" hidden="1" x14ac:dyDescent="0.2">
      <c r="A65" s="207">
        <v>2012520000122</v>
      </c>
      <c r="B65" s="208" t="s">
        <v>1213</v>
      </c>
      <c r="C65" s="209" t="s">
        <v>1433</v>
      </c>
      <c r="D65" s="209" t="s">
        <v>1434</v>
      </c>
      <c r="E65" s="216">
        <f t="shared" si="0"/>
        <v>0</v>
      </c>
      <c r="F65" s="211">
        <v>0</v>
      </c>
      <c r="G65" s="216">
        <v>0</v>
      </c>
      <c r="H65" s="211">
        <v>0</v>
      </c>
      <c r="I65" s="211">
        <v>0</v>
      </c>
      <c r="J65" s="211">
        <v>0</v>
      </c>
      <c r="K65" s="211">
        <v>0</v>
      </c>
      <c r="L65" s="211">
        <f t="shared" si="1"/>
        <v>0</v>
      </c>
      <c r="M65" s="211">
        <v>0</v>
      </c>
      <c r="N65" s="211">
        <v>0</v>
      </c>
      <c r="O65" s="211">
        <v>0</v>
      </c>
      <c r="P65" s="211">
        <v>0</v>
      </c>
      <c r="Q65" s="211">
        <v>0</v>
      </c>
      <c r="R65" s="211">
        <v>0</v>
      </c>
      <c r="S65" s="211">
        <f t="shared" si="2"/>
        <v>0</v>
      </c>
      <c r="T65" s="211">
        <v>0</v>
      </c>
      <c r="U65" s="209" t="s">
        <v>1332</v>
      </c>
      <c r="V65" s="209" t="s">
        <v>1332</v>
      </c>
      <c r="W65" s="209" t="s">
        <v>1285</v>
      </c>
      <c r="X65" s="209" t="s">
        <v>1332</v>
      </c>
      <c r="Y65" s="218"/>
      <c r="Z65" s="218"/>
      <c r="AA65" s="218"/>
      <c r="AB65" s="213" t="s">
        <v>1415</v>
      </c>
      <c r="AC65" s="214"/>
      <c r="AD65" s="198"/>
    </row>
    <row r="66" spans="1:30" s="215" customFormat="1" ht="45" hidden="1" x14ac:dyDescent="0.2">
      <c r="A66" s="207">
        <v>2012520000123</v>
      </c>
      <c r="B66" s="208" t="s">
        <v>118</v>
      </c>
      <c r="C66" s="209" t="s">
        <v>16</v>
      </c>
      <c r="D66" s="209" t="s">
        <v>1428</v>
      </c>
      <c r="E66" s="210">
        <f t="shared" si="0"/>
        <v>25500000</v>
      </c>
      <c r="F66" s="211">
        <v>0</v>
      </c>
      <c r="G66" s="216">
        <v>25500000</v>
      </c>
      <c r="H66" s="211">
        <v>0</v>
      </c>
      <c r="I66" s="211">
        <v>0</v>
      </c>
      <c r="J66" s="211">
        <v>0</v>
      </c>
      <c r="K66" s="211">
        <v>0</v>
      </c>
      <c r="L66" s="211">
        <f t="shared" si="1"/>
        <v>97460000</v>
      </c>
      <c r="M66" s="211">
        <v>0</v>
      </c>
      <c r="N66" s="211">
        <v>97460000</v>
      </c>
      <c r="O66" s="211">
        <v>0</v>
      </c>
      <c r="P66" s="211">
        <v>0</v>
      </c>
      <c r="Q66" s="211">
        <v>0</v>
      </c>
      <c r="R66" s="211">
        <v>0</v>
      </c>
      <c r="S66" s="211">
        <f t="shared" si="2"/>
        <v>122960000</v>
      </c>
      <c r="T66" s="211">
        <v>1680855</v>
      </c>
      <c r="U66" s="209" t="s">
        <v>80</v>
      </c>
      <c r="V66" s="209" t="s">
        <v>13</v>
      </c>
      <c r="W66" s="209" t="s">
        <v>26</v>
      </c>
      <c r="X66" s="209" t="s">
        <v>13</v>
      </c>
      <c r="Y66" s="218" t="s">
        <v>81</v>
      </c>
      <c r="Z66" s="218" t="s">
        <v>105</v>
      </c>
      <c r="AA66" s="218" t="s">
        <v>19</v>
      </c>
      <c r="AB66" s="213" t="s">
        <v>1415</v>
      </c>
      <c r="AC66" s="214">
        <v>41009</v>
      </c>
      <c r="AD66" s="198"/>
    </row>
    <row r="67" spans="1:30" s="215" customFormat="1" ht="33.75" hidden="1" x14ac:dyDescent="0.2">
      <c r="A67" s="207">
        <v>2012520000124</v>
      </c>
      <c r="B67" s="208" t="s">
        <v>119</v>
      </c>
      <c r="C67" s="209" t="s">
        <v>16</v>
      </c>
      <c r="D67" s="209" t="s">
        <v>1428</v>
      </c>
      <c r="E67" s="210">
        <f t="shared" si="0"/>
        <v>135000000</v>
      </c>
      <c r="F67" s="211">
        <v>0</v>
      </c>
      <c r="G67" s="216">
        <v>135000000</v>
      </c>
      <c r="H67" s="211">
        <v>0</v>
      </c>
      <c r="I67" s="211">
        <v>0</v>
      </c>
      <c r="J67" s="211">
        <v>0</v>
      </c>
      <c r="K67" s="211">
        <v>0</v>
      </c>
      <c r="L67" s="211">
        <f t="shared" si="1"/>
        <v>517660000</v>
      </c>
      <c r="M67" s="211">
        <v>0</v>
      </c>
      <c r="N67" s="211">
        <v>517660000</v>
      </c>
      <c r="O67" s="211">
        <v>0</v>
      </c>
      <c r="P67" s="211">
        <v>0</v>
      </c>
      <c r="Q67" s="211">
        <v>0</v>
      </c>
      <c r="R67" s="211">
        <v>0</v>
      </c>
      <c r="S67" s="211">
        <f t="shared" si="2"/>
        <v>652660000</v>
      </c>
      <c r="T67" s="211">
        <v>1680855</v>
      </c>
      <c r="U67" s="209" t="s">
        <v>12</v>
      </c>
      <c r="V67" s="209" t="s">
        <v>13</v>
      </c>
      <c r="W67" s="209" t="s">
        <v>34</v>
      </c>
      <c r="X67" s="209" t="s">
        <v>13</v>
      </c>
      <c r="Y67" s="218" t="s">
        <v>81</v>
      </c>
      <c r="Z67" s="218" t="s">
        <v>105</v>
      </c>
      <c r="AA67" s="218" t="s">
        <v>19</v>
      </c>
      <c r="AB67" s="213" t="s">
        <v>1415</v>
      </c>
      <c r="AC67" s="214">
        <v>41011</v>
      </c>
      <c r="AD67" s="198"/>
    </row>
    <row r="68" spans="1:30" s="215" customFormat="1" ht="33.75" hidden="1" x14ac:dyDescent="0.2">
      <c r="A68" s="207">
        <v>2012520000125</v>
      </c>
      <c r="B68" s="208" t="s">
        <v>1214</v>
      </c>
      <c r="C68" s="209" t="s">
        <v>1433</v>
      </c>
      <c r="D68" s="209" t="s">
        <v>1434</v>
      </c>
      <c r="E68" s="210">
        <f t="shared" si="0"/>
        <v>48000000</v>
      </c>
      <c r="F68" s="211">
        <v>0</v>
      </c>
      <c r="G68" s="216">
        <v>48000000</v>
      </c>
      <c r="H68" s="211">
        <v>0</v>
      </c>
      <c r="I68" s="211">
        <v>0</v>
      </c>
      <c r="J68" s="211">
        <v>0</v>
      </c>
      <c r="K68" s="211">
        <v>0</v>
      </c>
      <c r="L68" s="211">
        <f t="shared" si="1"/>
        <v>0</v>
      </c>
      <c r="M68" s="211">
        <v>0</v>
      </c>
      <c r="N68" s="211">
        <v>0</v>
      </c>
      <c r="O68" s="211">
        <v>0</v>
      </c>
      <c r="P68" s="211">
        <v>0</v>
      </c>
      <c r="Q68" s="211">
        <v>0</v>
      </c>
      <c r="R68" s="211">
        <v>0</v>
      </c>
      <c r="S68" s="211">
        <f t="shared" si="2"/>
        <v>48000000</v>
      </c>
      <c r="T68" s="211">
        <v>0</v>
      </c>
      <c r="U68" s="209" t="s">
        <v>1291</v>
      </c>
      <c r="V68" s="209" t="s">
        <v>1333</v>
      </c>
      <c r="W68" s="209" t="s">
        <v>58</v>
      </c>
      <c r="X68" s="209" t="s">
        <v>1333</v>
      </c>
      <c r="Y68" s="218"/>
      <c r="Z68" s="218"/>
      <c r="AA68" s="218"/>
      <c r="AB68" s="213" t="s">
        <v>1129</v>
      </c>
      <c r="AC68" s="214"/>
      <c r="AD68" s="198"/>
    </row>
    <row r="69" spans="1:30" s="215" customFormat="1" ht="22.5" hidden="1" x14ac:dyDescent="0.2">
      <c r="A69" s="207">
        <v>2012520000126</v>
      </c>
      <c r="B69" s="208" t="s">
        <v>120</v>
      </c>
      <c r="C69" s="209" t="s">
        <v>16</v>
      </c>
      <c r="D69" s="209" t="s">
        <v>1428</v>
      </c>
      <c r="E69" s="210">
        <f t="shared" si="0"/>
        <v>191315000</v>
      </c>
      <c r="F69" s="211">
        <v>0</v>
      </c>
      <c r="G69" s="216">
        <v>191315000</v>
      </c>
      <c r="H69" s="211">
        <v>0</v>
      </c>
      <c r="I69" s="211">
        <v>0</v>
      </c>
      <c r="J69" s="211">
        <v>0</v>
      </c>
      <c r="K69" s="211">
        <v>0</v>
      </c>
      <c r="L69" s="211">
        <f t="shared" si="1"/>
        <v>219480000</v>
      </c>
      <c r="M69" s="211">
        <v>0</v>
      </c>
      <c r="N69" s="211">
        <v>219480000</v>
      </c>
      <c r="O69" s="211">
        <v>0</v>
      </c>
      <c r="P69" s="211">
        <v>0</v>
      </c>
      <c r="Q69" s="211">
        <v>0</v>
      </c>
      <c r="R69" s="211">
        <v>0</v>
      </c>
      <c r="S69" s="211">
        <f t="shared" si="2"/>
        <v>410795000</v>
      </c>
      <c r="T69" s="211">
        <v>1660087</v>
      </c>
      <c r="U69" s="209" t="s">
        <v>32</v>
      </c>
      <c r="V69" s="209" t="s">
        <v>13</v>
      </c>
      <c r="W69" s="209" t="s">
        <v>34</v>
      </c>
      <c r="X69" s="209" t="s">
        <v>13</v>
      </c>
      <c r="Y69" s="218" t="s">
        <v>81</v>
      </c>
      <c r="Z69" s="218" t="s">
        <v>105</v>
      </c>
      <c r="AA69" s="218" t="s">
        <v>19</v>
      </c>
      <c r="AB69" s="213" t="s">
        <v>1415</v>
      </c>
      <c r="AC69" s="214">
        <v>41283</v>
      </c>
      <c r="AD69" s="198"/>
    </row>
    <row r="70" spans="1:30" s="215" customFormat="1" ht="56.25" hidden="1" x14ac:dyDescent="0.2">
      <c r="A70" s="207">
        <v>2012520000127</v>
      </c>
      <c r="B70" s="208" t="s">
        <v>121</v>
      </c>
      <c r="C70" s="209" t="s">
        <v>1334</v>
      </c>
      <c r="D70" s="209" t="s">
        <v>1432</v>
      </c>
      <c r="E70" s="210">
        <f t="shared" si="0"/>
        <v>76960000</v>
      </c>
      <c r="F70" s="211">
        <v>0</v>
      </c>
      <c r="G70" s="216">
        <v>76960000</v>
      </c>
      <c r="H70" s="211">
        <v>0</v>
      </c>
      <c r="I70" s="211">
        <v>0</v>
      </c>
      <c r="J70" s="211">
        <v>0</v>
      </c>
      <c r="K70" s="211">
        <v>0</v>
      </c>
      <c r="L70" s="211">
        <f t="shared" si="1"/>
        <v>137070008</v>
      </c>
      <c r="M70" s="211">
        <v>0</v>
      </c>
      <c r="N70" s="211">
        <v>137070008</v>
      </c>
      <c r="O70" s="211">
        <v>0</v>
      </c>
      <c r="P70" s="211">
        <v>0</v>
      </c>
      <c r="Q70" s="211">
        <v>0</v>
      </c>
      <c r="R70" s="211">
        <v>0</v>
      </c>
      <c r="S70" s="211">
        <f t="shared" si="2"/>
        <v>214030008</v>
      </c>
      <c r="T70" s="211">
        <v>1660087</v>
      </c>
      <c r="U70" s="209" t="s">
        <v>32</v>
      </c>
      <c r="V70" s="209" t="s">
        <v>13</v>
      </c>
      <c r="W70" s="209" t="s">
        <v>34</v>
      </c>
      <c r="X70" s="209" t="s">
        <v>13</v>
      </c>
      <c r="Y70" s="218" t="s">
        <v>81</v>
      </c>
      <c r="Z70" s="218" t="s">
        <v>105</v>
      </c>
      <c r="AA70" s="218" t="s">
        <v>19</v>
      </c>
      <c r="AB70" s="213" t="s">
        <v>1415</v>
      </c>
      <c r="AC70" s="214">
        <v>41019</v>
      </c>
      <c r="AD70" s="198"/>
    </row>
    <row r="71" spans="1:30" s="198" customFormat="1" ht="33.75" hidden="1" x14ac:dyDescent="0.2">
      <c r="A71" s="219">
        <v>2012520000128</v>
      </c>
      <c r="B71" s="208" t="s">
        <v>122</v>
      </c>
      <c r="C71" s="209" t="s">
        <v>16</v>
      </c>
      <c r="D71" s="209" t="s">
        <v>1428</v>
      </c>
      <c r="E71" s="210">
        <f t="shared" si="0"/>
        <v>33600000</v>
      </c>
      <c r="F71" s="211">
        <v>0</v>
      </c>
      <c r="G71" s="216">
        <v>33600000</v>
      </c>
      <c r="H71" s="211">
        <v>0</v>
      </c>
      <c r="I71" s="211">
        <v>0</v>
      </c>
      <c r="J71" s="211">
        <v>0</v>
      </c>
      <c r="K71" s="211">
        <v>0</v>
      </c>
      <c r="L71" s="211">
        <f t="shared" si="1"/>
        <v>63260000</v>
      </c>
      <c r="M71" s="211">
        <v>0</v>
      </c>
      <c r="N71" s="211">
        <v>45260000</v>
      </c>
      <c r="O71" s="211">
        <v>0</v>
      </c>
      <c r="P71" s="211">
        <v>0</v>
      </c>
      <c r="Q71" s="211">
        <v>0</v>
      </c>
      <c r="R71" s="211">
        <v>18000000</v>
      </c>
      <c r="S71" s="211">
        <f t="shared" si="2"/>
        <v>96860000</v>
      </c>
      <c r="T71" s="211">
        <v>27</v>
      </c>
      <c r="U71" s="209" t="s">
        <v>49</v>
      </c>
      <c r="V71" s="209" t="s">
        <v>123</v>
      </c>
      <c r="W71" s="209" t="s">
        <v>29</v>
      </c>
      <c r="X71" s="209" t="s">
        <v>13</v>
      </c>
      <c r="Y71" s="218" t="s">
        <v>81</v>
      </c>
      <c r="Z71" s="218" t="s">
        <v>105</v>
      </c>
      <c r="AA71" s="218" t="s">
        <v>19</v>
      </c>
      <c r="AB71" s="213" t="s">
        <v>1415</v>
      </c>
      <c r="AC71" s="214">
        <v>41019</v>
      </c>
    </row>
    <row r="72" spans="1:30" s="198" customFormat="1" ht="22.5" hidden="1" x14ac:dyDescent="0.2">
      <c r="A72" s="207">
        <v>2012520000129</v>
      </c>
      <c r="B72" s="208" t="s">
        <v>1215</v>
      </c>
      <c r="C72" s="209" t="s">
        <v>33</v>
      </c>
      <c r="D72" s="209" t="s">
        <v>1430</v>
      </c>
      <c r="E72" s="210">
        <f t="shared" si="0"/>
        <v>54844998</v>
      </c>
      <c r="F72" s="211">
        <v>0</v>
      </c>
      <c r="G72" s="216">
        <v>54844998</v>
      </c>
      <c r="H72" s="211">
        <v>0</v>
      </c>
      <c r="I72" s="211">
        <v>0</v>
      </c>
      <c r="J72" s="211">
        <v>0</v>
      </c>
      <c r="K72" s="211">
        <v>0</v>
      </c>
      <c r="L72" s="211">
        <f t="shared" si="1"/>
        <v>0</v>
      </c>
      <c r="M72" s="211">
        <v>0</v>
      </c>
      <c r="N72" s="211">
        <v>0</v>
      </c>
      <c r="O72" s="211">
        <v>0</v>
      </c>
      <c r="P72" s="211">
        <v>0</v>
      </c>
      <c r="Q72" s="211">
        <v>0</v>
      </c>
      <c r="R72" s="211">
        <v>0</v>
      </c>
      <c r="S72" s="211">
        <f t="shared" si="2"/>
        <v>54844998</v>
      </c>
      <c r="T72" s="211">
        <v>19303</v>
      </c>
      <c r="U72" s="209" t="s">
        <v>1332</v>
      </c>
      <c r="V72" s="209" t="s">
        <v>1282</v>
      </c>
      <c r="W72" s="209" t="s">
        <v>58</v>
      </c>
      <c r="X72" s="209" t="s">
        <v>1282</v>
      </c>
      <c r="Y72" s="209"/>
      <c r="Z72" s="209"/>
      <c r="AA72" s="209"/>
      <c r="AB72" s="213" t="s">
        <v>1129</v>
      </c>
      <c r="AC72" s="214">
        <v>41479</v>
      </c>
    </row>
    <row r="73" spans="1:30" s="198" customFormat="1" ht="22.5" hidden="1" x14ac:dyDescent="0.2">
      <c r="A73" s="207">
        <v>2012520000130</v>
      </c>
      <c r="B73" s="208" t="s">
        <v>1216</v>
      </c>
      <c r="C73" s="209" t="s">
        <v>13</v>
      </c>
      <c r="D73" s="209" t="s">
        <v>1434</v>
      </c>
      <c r="E73" s="210">
        <f t="shared" si="0"/>
        <v>11912367129</v>
      </c>
      <c r="F73" s="211">
        <v>0</v>
      </c>
      <c r="G73" s="216">
        <v>8413656989</v>
      </c>
      <c r="H73" s="211">
        <v>3498710140</v>
      </c>
      <c r="I73" s="211">
        <v>0</v>
      </c>
      <c r="J73" s="211">
        <v>0</v>
      </c>
      <c r="K73" s="211">
        <v>0</v>
      </c>
      <c r="L73" s="211">
        <f t="shared" si="1"/>
        <v>6194637137</v>
      </c>
      <c r="M73" s="211">
        <v>803465888</v>
      </c>
      <c r="N73" s="211">
        <v>2638766694</v>
      </c>
      <c r="O73" s="211">
        <v>2752404555</v>
      </c>
      <c r="P73" s="211">
        <v>0</v>
      </c>
      <c r="Q73" s="211">
        <v>0</v>
      </c>
      <c r="R73" s="211">
        <v>0</v>
      </c>
      <c r="S73" s="211">
        <f t="shared" si="2"/>
        <v>18107004266</v>
      </c>
      <c r="T73" s="211">
        <v>1680855</v>
      </c>
      <c r="U73" s="209" t="s">
        <v>1418</v>
      </c>
      <c r="V73" s="209" t="s">
        <v>562</v>
      </c>
      <c r="W73" s="209" t="s">
        <v>34</v>
      </c>
      <c r="X73" s="209" t="s">
        <v>562</v>
      </c>
      <c r="Y73" s="209"/>
      <c r="Z73" s="209"/>
      <c r="AA73" s="209"/>
      <c r="AB73" s="213" t="s">
        <v>1415</v>
      </c>
      <c r="AC73" s="214">
        <v>41024</v>
      </c>
    </row>
    <row r="74" spans="1:30" s="198" customFormat="1" ht="22.5" hidden="1" x14ac:dyDescent="0.2">
      <c r="A74" s="207">
        <v>2012520000131</v>
      </c>
      <c r="B74" s="208" t="s">
        <v>1217</v>
      </c>
      <c r="C74" s="209" t="s">
        <v>16</v>
      </c>
      <c r="D74" s="209" t="s">
        <v>1428</v>
      </c>
      <c r="E74" s="210">
        <f t="shared" ref="E74:E137" si="3">+F74+G74+H74+I74+J74+K74</f>
        <v>319171000</v>
      </c>
      <c r="F74" s="211">
        <v>40000000</v>
      </c>
      <c r="G74" s="216">
        <v>279171000</v>
      </c>
      <c r="H74" s="211">
        <v>0</v>
      </c>
      <c r="I74" s="211">
        <v>0</v>
      </c>
      <c r="J74" s="211">
        <v>0</v>
      </c>
      <c r="K74" s="211">
        <v>0</v>
      </c>
      <c r="L74" s="211">
        <f t="shared" ref="L74:L137" si="4">+M74+N74+O74+P74+Q74+R74</f>
        <v>867019000</v>
      </c>
      <c r="M74" s="211">
        <v>0</v>
      </c>
      <c r="N74" s="211">
        <v>867019000</v>
      </c>
      <c r="O74" s="211">
        <v>0</v>
      </c>
      <c r="P74" s="211">
        <v>0</v>
      </c>
      <c r="Q74" s="211">
        <v>0</v>
      </c>
      <c r="R74" s="211">
        <v>0</v>
      </c>
      <c r="S74" s="211">
        <f t="shared" ref="S74:S137" si="5">+E74+L74</f>
        <v>1186190000</v>
      </c>
      <c r="T74" s="211">
        <v>1680855</v>
      </c>
      <c r="U74" s="209" t="s">
        <v>1414</v>
      </c>
      <c r="V74" s="209" t="s">
        <v>562</v>
      </c>
      <c r="W74" s="209" t="s">
        <v>29</v>
      </c>
      <c r="X74" s="209" t="s">
        <v>562</v>
      </c>
      <c r="Y74" s="209" t="s">
        <v>194</v>
      </c>
      <c r="Z74" s="209" t="s">
        <v>17</v>
      </c>
      <c r="AA74" s="209" t="s">
        <v>257</v>
      </c>
      <c r="AB74" s="213" t="s">
        <v>1415</v>
      </c>
      <c r="AC74" s="214">
        <v>41026</v>
      </c>
    </row>
    <row r="75" spans="1:30" s="198" customFormat="1" ht="22.5" hidden="1" x14ac:dyDescent="0.2">
      <c r="A75" s="207">
        <v>2012520000132</v>
      </c>
      <c r="B75" s="208" t="s">
        <v>1218</v>
      </c>
      <c r="C75" s="209" t="s">
        <v>1335</v>
      </c>
      <c r="D75" s="209" t="s">
        <v>1432</v>
      </c>
      <c r="E75" s="210">
        <f t="shared" si="3"/>
        <v>31725000</v>
      </c>
      <c r="F75" s="211">
        <v>0</v>
      </c>
      <c r="G75" s="216">
        <v>31725000</v>
      </c>
      <c r="H75" s="211">
        <v>0</v>
      </c>
      <c r="I75" s="211">
        <v>0</v>
      </c>
      <c r="J75" s="211">
        <v>0</v>
      </c>
      <c r="K75" s="211">
        <v>0</v>
      </c>
      <c r="L75" s="211">
        <f t="shared" si="4"/>
        <v>0</v>
      </c>
      <c r="M75" s="211">
        <v>0</v>
      </c>
      <c r="N75" s="211">
        <v>0</v>
      </c>
      <c r="O75" s="211">
        <v>0</v>
      </c>
      <c r="P75" s="211">
        <v>0</v>
      </c>
      <c r="Q75" s="211">
        <v>0</v>
      </c>
      <c r="R75" s="211">
        <v>0</v>
      </c>
      <c r="S75" s="211">
        <f t="shared" si="5"/>
        <v>31725000</v>
      </c>
      <c r="T75" s="211">
        <v>200</v>
      </c>
      <c r="U75" s="209" t="s">
        <v>1418</v>
      </c>
      <c r="V75" s="209" t="s">
        <v>562</v>
      </c>
      <c r="W75" s="209" t="s">
        <v>29</v>
      </c>
      <c r="X75" s="209" t="s">
        <v>562</v>
      </c>
      <c r="Y75" s="209"/>
      <c r="Z75" s="209"/>
      <c r="AA75" s="209"/>
      <c r="AB75" s="213" t="s">
        <v>1129</v>
      </c>
      <c r="AC75" s="214">
        <v>41031</v>
      </c>
    </row>
    <row r="76" spans="1:30" s="198" customFormat="1" ht="33.75" hidden="1" x14ac:dyDescent="0.2">
      <c r="A76" s="207">
        <v>2012520000133</v>
      </c>
      <c r="B76" s="208" t="s">
        <v>124</v>
      </c>
      <c r="C76" s="209" t="s">
        <v>16</v>
      </c>
      <c r="D76" s="209" t="s">
        <v>1428</v>
      </c>
      <c r="E76" s="210">
        <f t="shared" si="3"/>
        <v>370293138</v>
      </c>
      <c r="F76" s="211">
        <v>0</v>
      </c>
      <c r="G76" s="216">
        <v>370293138</v>
      </c>
      <c r="H76" s="211">
        <v>0</v>
      </c>
      <c r="I76" s="211">
        <v>0</v>
      </c>
      <c r="J76" s="211">
        <v>0</v>
      </c>
      <c r="K76" s="211">
        <v>0</v>
      </c>
      <c r="L76" s="211">
        <f t="shared" si="4"/>
        <v>57722568</v>
      </c>
      <c r="M76" s="211">
        <v>0</v>
      </c>
      <c r="N76" s="211">
        <v>57722568</v>
      </c>
      <c r="O76" s="211">
        <v>0</v>
      </c>
      <c r="P76" s="211">
        <v>0</v>
      </c>
      <c r="Q76" s="211">
        <v>0</v>
      </c>
      <c r="R76" s="211">
        <v>0</v>
      </c>
      <c r="S76" s="211">
        <f t="shared" si="5"/>
        <v>428015706</v>
      </c>
      <c r="T76" s="211">
        <v>420</v>
      </c>
      <c r="U76" s="209" t="s">
        <v>45</v>
      </c>
      <c r="V76" s="209" t="s">
        <v>13</v>
      </c>
      <c r="W76" s="209" t="s">
        <v>29</v>
      </c>
      <c r="X76" s="209" t="s">
        <v>13</v>
      </c>
      <c r="Y76" s="209" t="s">
        <v>81</v>
      </c>
      <c r="Z76" s="209" t="s">
        <v>105</v>
      </c>
      <c r="AA76" s="209" t="s">
        <v>19</v>
      </c>
      <c r="AB76" s="213" t="s">
        <v>1415</v>
      </c>
      <c r="AC76" s="214">
        <v>41033</v>
      </c>
    </row>
    <row r="77" spans="1:30" s="198" customFormat="1" ht="33.75" hidden="1" x14ac:dyDescent="0.2">
      <c r="A77" s="207">
        <v>2012520000134</v>
      </c>
      <c r="B77" s="208" t="s">
        <v>1219</v>
      </c>
      <c r="C77" s="209" t="s">
        <v>1336</v>
      </c>
      <c r="D77" s="209" t="s">
        <v>1427</v>
      </c>
      <c r="E77" s="210">
        <f t="shared" si="3"/>
        <v>6085844858</v>
      </c>
      <c r="F77" s="211">
        <v>0</v>
      </c>
      <c r="G77" s="216">
        <v>442195200</v>
      </c>
      <c r="H77" s="211">
        <v>309244800</v>
      </c>
      <c r="I77" s="211">
        <v>0</v>
      </c>
      <c r="J77" s="211">
        <v>4904795258</v>
      </c>
      <c r="K77" s="211">
        <v>429609600</v>
      </c>
      <c r="L77" s="211">
        <f t="shared" si="4"/>
        <v>2124155344</v>
      </c>
      <c r="M77" s="211">
        <v>810000000</v>
      </c>
      <c r="N77" s="211">
        <v>0</v>
      </c>
      <c r="O77" s="211">
        <v>0</v>
      </c>
      <c r="P77" s="211">
        <v>0</v>
      </c>
      <c r="Q77" s="211">
        <v>1314155344</v>
      </c>
      <c r="R77" s="211">
        <v>0</v>
      </c>
      <c r="S77" s="211">
        <f t="shared" si="5"/>
        <v>8210000202</v>
      </c>
      <c r="T77" s="211">
        <v>23827</v>
      </c>
      <c r="U77" s="209" t="s">
        <v>1418</v>
      </c>
      <c r="V77" s="209" t="s">
        <v>562</v>
      </c>
      <c r="W77" s="209" t="s">
        <v>29</v>
      </c>
      <c r="X77" s="209" t="s">
        <v>562</v>
      </c>
      <c r="Y77" s="209"/>
      <c r="Z77" s="209"/>
      <c r="AA77" s="209"/>
      <c r="AB77" s="213" t="s">
        <v>1415</v>
      </c>
      <c r="AC77" s="214">
        <v>41040</v>
      </c>
    </row>
    <row r="78" spans="1:30" s="198" customFormat="1" ht="33.75" hidden="1" x14ac:dyDescent="0.2">
      <c r="A78" s="207">
        <v>2012520000135</v>
      </c>
      <c r="B78" s="208" t="s">
        <v>1221</v>
      </c>
      <c r="C78" s="209" t="s">
        <v>16</v>
      </c>
      <c r="D78" s="209" t="s">
        <v>1428</v>
      </c>
      <c r="E78" s="210">
        <f t="shared" si="3"/>
        <v>500681868</v>
      </c>
      <c r="F78" s="211">
        <v>0</v>
      </c>
      <c r="G78" s="216">
        <v>475647241</v>
      </c>
      <c r="H78" s="211">
        <v>0</v>
      </c>
      <c r="I78" s="211">
        <v>0</v>
      </c>
      <c r="J78" s="211">
        <v>0</v>
      </c>
      <c r="K78" s="211">
        <v>25034627</v>
      </c>
      <c r="L78" s="211">
        <f t="shared" si="4"/>
        <v>0</v>
      </c>
      <c r="M78" s="211">
        <v>0</v>
      </c>
      <c r="N78" s="211">
        <v>0</v>
      </c>
      <c r="O78" s="211">
        <v>0</v>
      </c>
      <c r="P78" s="211">
        <v>0</v>
      </c>
      <c r="Q78" s="211">
        <v>0</v>
      </c>
      <c r="R78" s="211">
        <v>0</v>
      </c>
      <c r="S78" s="211">
        <f t="shared" si="5"/>
        <v>500681868</v>
      </c>
      <c r="T78" s="211">
        <v>399723</v>
      </c>
      <c r="U78" s="209" t="s">
        <v>1418</v>
      </c>
      <c r="V78" s="209" t="s">
        <v>562</v>
      </c>
      <c r="W78" s="209" t="s">
        <v>1331</v>
      </c>
      <c r="X78" s="209" t="s">
        <v>562</v>
      </c>
      <c r="Y78" s="209"/>
      <c r="Z78" s="209"/>
      <c r="AA78" s="209"/>
      <c r="AB78" s="213" t="s">
        <v>1130</v>
      </c>
      <c r="AC78" s="214">
        <v>41040</v>
      </c>
    </row>
    <row r="79" spans="1:30" s="198" customFormat="1" ht="22.5" hidden="1" x14ac:dyDescent="0.2">
      <c r="A79" s="207">
        <v>2012520000136</v>
      </c>
      <c r="B79" s="208" t="s">
        <v>1223</v>
      </c>
      <c r="C79" s="209" t="s">
        <v>16</v>
      </c>
      <c r="D79" s="209" t="s">
        <v>1428</v>
      </c>
      <c r="E79" s="210">
        <f t="shared" si="3"/>
        <v>164112000</v>
      </c>
      <c r="F79" s="211">
        <v>49508000</v>
      </c>
      <c r="G79" s="216">
        <f>20222000+74542000</f>
        <v>94764000</v>
      </c>
      <c r="H79" s="211">
        <v>0</v>
      </c>
      <c r="I79" s="211">
        <v>0</v>
      </c>
      <c r="J79" s="211">
        <v>0</v>
      </c>
      <c r="K79" s="211">
        <v>19840000</v>
      </c>
      <c r="L79" s="211">
        <f t="shared" si="4"/>
        <v>0</v>
      </c>
      <c r="M79" s="211">
        <v>0</v>
      </c>
      <c r="N79" s="211">
        <v>0</v>
      </c>
      <c r="O79" s="211">
        <v>0</v>
      </c>
      <c r="P79" s="211">
        <v>0</v>
      </c>
      <c r="Q79" s="211">
        <v>0</v>
      </c>
      <c r="R79" s="211">
        <v>0</v>
      </c>
      <c r="S79" s="211">
        <f t="shared" si="5"/>
        <v>164112000</v>
      </c>
      <c r="T79" s="211">
        <v>5000</v>
      </c>
      <c r="U79" s="209" t="s">
        <v>1418</v>
      </c>
      <c r="V79" s="209" t="s">
        <v>1337</v>
      </c>
      <c r="W79" s="209" t="s">
        <v>1285</v>
      </c>
      <c r="X79" s="209" t="s">
        <v>1337</v>
      </c>
      <c r="Y79" s="209"/>
      <c r="Z79" s="209"/>
      <c r="AA79" s="209"/>
      <c r="AB79" s="213" t="s">
        <v>1129</v>
      </c>
      <c r="AC79" s="214">
        <v>41044</v>
      </c>
    </row>
    <row r="80" spans="1:30" s="198" customFormat="1" ht="45" hidden="1" x14ac:dyDescent="0.2">
      <c r="A80" s="207">
        <v>2012520000137</v>
      </c>
      <c r="B80" s="208" t="s">
        <v>1224</v>
      </c>
      <c r="C80" s="209" t="s">
        <v>125</v>
      </c>
      <c r="D80" s="209" t="s">
        <v>1424</v>
      </c>
      <c r="E80" s="210">
        <f t="shared" si="3"/>
        <v>954346332</v>
      </c>
      <c r="F80" s="211">
        <v>954346332</v>
      </c>
      <c r="G80" s="216">
        <v>0</v>
      </c>
      <c r="H80" s="211">
        <v>0</v>
      </c>
      <c r="I80" s="211">
        <v>0</v>
      </c>
      <c r="J80" s="211">
        <v>0</v>
      </c>
      <c r="K80" s="211">
        <v>0</v>
      </c>
      <c r="L80" s="211">
        <f t="shared" si="4"/>
        <v>0</v>
      </c>
      <c r="M80" s="211">
        <v>0</v>
      </c>
      <c r="N80" s="211">
        <v>0</v>
      </c>
      <c r="O80" s="211">
        <v>0</v>
      </c>
      <c r="P80" s="211">
        <v>0</v>
      </c>
      <c r="Q80" s="211">
        <v>0</v>
      </c>
      <c r="R80" s="211">
        <v>0</v>
      </c>
      <c r="S80" s="211">
        <f t="shared" si="5"/>
        <v>954346332</v>
      </c>
      <c r="T80" s="211">
        <v>8500</v>
      </c>
      <c r="U80" s="209" t="s">
        <v>1418</v>
      </c>
      <c r="V80" s="209" t="s">
        <v>1345</v>
      </c>
      <c r="W80" s="209" t="s">
        <v>1344</v>
      </c>
      <c r="X80" s="209" t="s">
        <v>1345</v>
      </c>
      <c r="Y80" s="209" t="s">
        <v>76</v>
      </c>
      <c r="Z80" s="209" t="s">
        <v>135</v>
      </c>
      <c r="AA80" s="209" t="s">
        <v>136</v>
      </c>
      <c r="AB80" s="213" t="s">
        <v>1129</v>
      </c>
      <c r="AC80" s="214">
        <v>41089</v>
      </c>
    </row>
    <row r="81" spans="1:29" s="198" customFormat="1" ht="22.5" hidden="1" x14ac:dyDescent="0.2">
      <c r="A81" s="207">
        <v>2012520000138</v>
      </c>
      <c r="B81" s="208" t="s">
        <v>1225</v>
      </c>
      <c r="C81" s="209" t="s">
        <v>16</v>
      </c>
      <c r="D81" s="209" t="s">
        <v>1428</v>
      </c>
      <c r="E81" s="210">
        <f t="shared" si="3"/>
        <v>1000085000</v>
      </c>
      <c r="F81" s="211">
        <v>0</v>
      </c>
      <c r="G81" s="216">
        <v>1000085000</v>
      </c>
      <c r="H81" s="211">
        <v>0</v>
      </c>
      <c r="I81" s="211">
        <v>0</v>
      </c>
      <c r="J81" s="211">
        <v>0</v>
      </c>
      <c r="K81" s="211">
        <v>0</v>
      </c>
      <c r="L81" s="211">
        <f t="shared" si="4"/>
        <v>0</v>
      </c>
      <c r="M81" s="211">
        <v>0</v>
      </c>
      <c r="N81" s="211">
        <v>0</v>
      </c>
      <c r="O81" s="211">
        <v>0</v>
      </c>
      <c r="P81" s="211">
        <v>0</v>
      </c>
      <c r="Q81" s="211">
        <v>0</v>
      </c>
      <c r="R81" s="211">
        <v>0</v>
      </c>
      <c r="S81" s="211">
        <f t="shared" si="5"/>
        <v>1000085000</v>
      </c>
      <c r="T81" s="211">
        <v>124</v>
      </c>
      <c r="U81" s="209" t="s">
        <v>1346</v>
      </c>
      <c r="V81" s="209" t="s">
        <v>1346</v>
      </c>
      <c r="W81" s="209" t="s">
        <v>1267</v>
      </c>
      <c r="X81" s="209" t="s">
        <v>1346</v>
      </c>
      <c r="Y81" s="209"/>
      <c r="Z81" s="209"/>
      <c r="AA81" s="209"/>
      <c r="AB81" s="213" t="s">
        <v>1130</v>
      </c>
      <c r="AC81" s="214">
        <v>41046</v>
      </c>
    </row>
    <row r="82" spans="1:29" s="198" customFormat="1" ht="33.75" hidden="1" x14ac:dyDescent="0.2">
      <c r="A82" s="207">
        <v>2012520000139</v>
      </c>
      <c r="B82" s="208" t="s">
        <v>1222</v>
      </c>
      <c r="C82" s="209" t="s">
        <v>33</v>
      </c>
      <c r="D82" s="209" t="s">
        <v>1430</v>
      </c>
      <c r="E82" s="210">
        <f t="shared" si="3"/>
        <v>115000000</v>
      </c>
      <c r="F82" s="211">
        <v>0</v>
      </c>
      <c r="G82" s="216">
        <v>115000000</v>
      </c>
      <c r="H82" s="211">
        <v>0</v>
      </c>
      <c r="I82" s="211">
        <v>0</v>
      </c>
      <c r="J82" s="211">
        <v>0</v>
      </c>
      <c r="K82" s="211">
        <v>0</v>
      </c>
      <c r="L82" s="211">
        <f t="shared" si="4"/>
        <v>0</v>
      </c>
      <c r="M82" s="211">
        <v>0</v>
      </c>
      <c r="N82" s="211">
        <v>0</v>
      </c>
      <c r="O82" s="211">
        <v>0</v>
      </c>
      <c r="P82" s="211">
        <v>0</v>
      </c>
      <c r="Q82" s="211">
        <v>0</v>
      </c>
      <c r="R82" s="211">
        <v>0</v>
      </c>
      <c r="S82" s="211">
        <f t="shared" si="5"/>
        <v>115000000</v>
      </c>
      <c r="T82" s="211">
        <v>12941</v>
      </c>
      <c r="U82" s="209" t="s">
        <v>1348</v>
      </c>
      <c r="V82" s="209" t="s">
        <v>1347</v>
      </c>
      <c r="W82" s="209" t="s">
        <v>1279</v>
      </c>
      <c r="X82" s="209" t="s">
        <v>1347</v>
      </c>
      <c r="Y82" s="209"/>
      <c r="Z82" s="209"/>
      <c r="AA82" s="209"/>
      <c r="AB82" s="213" t="s">
        <v>1129</v>
      </c>
      <c r="AC82" s="214">
        <v>41052</v>
      </c>
    </row>
    <row r="83" spans="1:29" s="198" customFormat="1" ht="22.5" hidden="1" x14ac:dyDescent="0.2">
      <c r="A83" s="219">
        <v>2012520000140</v>
      </c>
      <c r="B83" s="208" t="s">
        <v>127</v>
      </c>
      <c r="C83" s="209" t="s">
        <v>16</v>
      </c>
      <c r="D83" s="209" t="s">
        <v>1428</v>
      </c>
      <c r="E83" s="210">
        <f t="shared" si="3"/>
        <v>100236000</v>
      </c>
      <c r="F83" s="211">
        <v>0</v>
      </c>
      <c r="G83" s="216">
        <v>35560000</v>
      </c>
      <c r="H83" s="211">
        <v>0</v>
      </c>
      <c r="I83" s="211">
        <v>0</v>
      </c>
      <c r="J83" s="211">
        <v>0</v>
      </c>
      <c r="K83" s="211">
        <v>64676000</v>
      </c>
      <c r="L83" s="217">
        <f t="shared" si="4"/>
        <v>276440000</v>
      </c>
      <c r="M83" s="211">
        <v>100000000</v>
      </c>
      <c r="N83" s="211">
        <v>176440000</v>
      </c>
      <c r="O83" s="211">
        <v>0</v>
      </c>
      <c r="P83" s="211">
        <v>0</v>
      </c>
      <c r="Q83" s="211">
        <v>0</v>
      </c>
      <c r="R83" s="211">
        <v>0</v>
      </c>
      <c r="S83" s="211">
        <f t="shared" si="5"/>
        <v>376676000</v>
      </c>
      <c r="T83" s="211">
        <v>1660083</v>
      </c>
      <c r="U83" s="209" t="s">
        <v>49</v>
      </c>
      <c r="V83" s="209" t="s">
        <v>128</v>
      </c>
      <c r="W83" s="209" t="s">
        <v>17</v>
      </c>
      <c r="X83" s="209" t="s">
        <v>13</v>
      </c>
      <c r="Y83" s="209" t="s">
        <v>81</v>
      </c>
      <c r="Z83" s="209" t="s">
        <v>105</v>
      </c>
      <c r="AA83" s="209" t="s">
        <v>19</v>
      </c>
      <c r="AB83" s="213" t="s">
        <v>1415</v>
      </c>
      <c r="AC83" s="214">
        <v>41053</v>
      </c>
    </row>
    <row r="84" spans="1:29" s="198" customFormat="1" ht="33.75" hidden="1" x14ac:dyDescent="0.2">
      <c r="A84" s="207">
        <v>2012520000141</v>
      </c>
      <c r="B84" s="208" t="s">
        <v>129</v>
      </c>
      <c r="C84" s="209" t="s">
        <v>72</v>
      </c>
      <c r="D84" s="209" t="s">
        <v>1420</v>
      </c>
      <c r="E84" s="210">
        <f t="shared" si="3"/>
        <v>6000000</v>
      </c>
      <c r="F84" s="211">
        <v>0</v>
      </c>
      <c r="G84" s="216">
        <v>6000000</v>
      </c>
      <c r="H84" s="211">
        <v>0</v>
      </c>
      <c r="I84" s="211">
        <v>0</v>
      </c>
      <c r="J84" s="211">
        <v>0</v>
      </c>
      <c r="K84" s="211">
        <v>0</v>
      </c>
      <c r="L84" s="211">
        <f t="shared" si="4"/>
        <v>0</v>
      </c>
      <c r="M84" s="211">
        <v>0</v>
      </c>
      <c r="N84" s="211">
        <v>0</v>
      </c>
      <c r="O84" s="211">
        <v>0</v>
      </c>
      <c r="P84" s="211">
        <v>0</v>
      </c>
      <c r="Q84" s="211">
        <v>0</v>
      </c>
      <c r="R84" s="211">
        <v>0</v>
      </c>
      <c r="S84" s="211">
        <f t="shared" si="5"/>
        <v>6000000</v>
      </c>
      <c r="T84" s="211">
        <v>200</v>
      </c>
      <c r="U84" s="209" t="s">
        <v>22</v>
      </c>
      <c r="V84" s="209" t="s">
        <v>130</v>
      </c>
      <c r="W84" s="209" t="s">
        <v>39</v>
      </c>
      <c r="X84" s="209" t="s">
        <v>130</v>
      </c>
      <c r="Y84" s="209" t="s">
        <v>76</v>
      </c>
      <c r="Z84" s="209" t="s">
        <v>131</v>
      </c>
      <c r="AA84" s="209" t="s">
        <v>95</v>
      </c>
      <c r="AB84" s="213" t="s">
        <v>1129</v>
      </c>
      <c r="AC84" s="214">
        <v>41066</v>
      </c>
    </row>
    <row r="85" spans="1:29" s="198" customFormat="1" ht="45" hidden="1" x14ac:dyDescent="0.2">
      <c r="A85" s="207">
        <v>2012520000142</v>
      </c>
      <c r="B85" s="208" t="s">
        <v>132</v>
      </c>
      <c r="C85" s="209" t="s">
        <v>133</v>
      </c>
      <c r="D85" s="209" t="s">
        <v>1423</v>
      </c>
      <c r="E85" s="210">
        <f t="shared" si="3"/>
        <v>266560920</v>
      </c>
      <c r="F85" s="211">
        <v>0</v>
      </c>
      <c r="G85" s="216">
        <v>0</v>
      </c>
      <c r="H85" s="211">
        <v>0</v>
      </c>
      <c r="I85" s="211">
        <v>0</v>
      </c>
      <c r="J85" s="211">
        <v>0</v>
      </c>
      <c r="K85" s="211">
        <v>266560920</v>
      </c>
      <c r="L85" s="211">
        <f t="shared" si="4"/>
        <v>0</v>
      </c>
      <c r="M85" s="211">
        <v>0</v>
      </c>
      <c r="N85" s="211">
        <v>0</v>
      </c>
      <c r="O85" s="211">
        <v>0</v>
      </c>
      <c r="P85" s="211">
        <v>0</v>
      </c>
      <c r="Q85" s="211">
        <v>0</v>
      </c>
      <c r="R85" s="211">
        <v>0</v>
      </c>
      <c r="S85" s="211">
        <f t="shared" si="5"/>
        <v>266560920</v>
      </c>
      <c r="T85" s="211">
        <v>5630</v>
      </c>
      <c r="U85" s="209" t="s">
        <v>22</v>
      </c>
      <c r="V85" s="209" t="s">
        <v>134</v>
      </c>
      <c r="W85" s="209" t="s">
        <v>23</v>
      </c>
      <c r="X85" s="209" t="s">
        <v>134</v>
      </c>
      <c r="Y85" s="209" t="s">
        <v>76</v>
      </c>
      <c r="Z85" s="209" t="s">
        <v>135</v>
      </c>
      <c r="AA85" s="209" t="s">
        <v>136</v>
      </c>
      <c r="AB85" s="213" t="s">
        <v>1129</v>
      </c>
      <c r="AC85" s="214">
        <v>41148</v>
      </c>
    </row>
    <row r="86" spans="1:29" s="198" customFormat="1" ht="22.5" hidden="1" x14ac:dyDescent="0.2">
      <c r="A86" s="207">
        <v>2012520000143</v>
      </c>
      <c r="B86" s="208" t="s">
        <v>1226</v>
      </c>
      <c r="C86" s="209" t="s">
        <v>184</v>
      </c>
      <c r="D86" s="209" t="s">
        <v>1429</v>
      </c>
      <c r="E86" s="216">
        <f t="shared" si="3"/>
        <v>0</v>
      </c>
      <c r="F86" s="211">
        <v>0</v>
      </c>
      <c r="G86" s="216">
        <v>0</v>
      </c>
      <c r="H86" s="211">
        <v>0</v>
      </c>
      <c r="I86" s="211">
        <v>0</v>
      </c>
      <c r="J86" s="211">
        <v>0</v>
      </c>
      <c r="K86" s="211">
        <v>0</v>
      </c>
      <c r="L86" s="211">
        <f t="shared" si="4"/>
        <v>0</v>
      </c>
      <c r="M86" s="211">
        <v>0</v>
      </c>
      <c r="N86" s="211">
        <v>0</v>
      </c>
      <c r="O86" s="211">
        <v>0</v>
      </c>
      <c r="P86" s="211">
        <v>0</v>
      </c>
      <c r="Q86" s="211">
        <v>0</v>
      </c>
      <c r="R86" s="211">
        <v>0</v>
      </c>
      <c r="S86" s="211">
        <f t="shared" si="5"/>
        <v>0</v>
      </c>
      <c r="T86" s="211">
        <v>0</v>
      </c>
      <c r="U86" s="209" t="s">
        <v>1418</v>
      </c>
      <c r="V86" s="209" t="s">
        <v>1282</v>
      </c>
      <c r="W86" s="209" t="s">
        <v>1285</v>
      </c>
      <c r="X86" s="209" t="s">
        <v>1282</v>
      </c>
      <c r="Y86" s="209"/>
      <c r="Z86" s="209"/>
      <c r="AA86" s="209"/>
      <c r="AB86" s="213" t="s">
        <v>1134</v>
      </c>
      <c r="AC86" s="214">
        <v>41124</v>
      </c>
    </row>
    <row r="87" spans="1:29" s="198" customFormat="1" ht="45" hidden="1" x14ac:dyDescent="0.2">
      <c r="A87" s="207">
        <v>2012520000144</v>
      </c>
      <c r="B87" s="208" t="s">
        <v>137</v>
      </c>
      <c r="C87" s="209" t="s">
        <v>16</v>
      </c>
      <c r="D87" s="209" t="s">
        <v>1428</v>
      </c>
      <c r="E87" s="216">
        <f t="shared" si="3"/>
        <v>52434205</v>
      </c>
      <c r="F87" s="211">
        <v>0</v>
      </c>
      <c r="G87" s="216">
        <v>52434205</v>
      </c>
      <c r="H87" s="211">
        <v>0</v>
      </c>
      <c r="I87" s="211">
        <v>0</v>
      </c>
      <c r="J87" s="211">
        <v>0</v>
      </c>
      <c r="K87" s="211">
        <v>0</v>
      </c>
      <c r="L87" s="217">
        <f t="shared" si="4"/>
        <v>9662550</v>
      </c>
      <c r="M87" s="211">
        <v>0</v>
      </c>
      <c r="N87" s="211">
        <v>9662550</v>
      </c>
      <c r="O87" s="211">
        <v>0</v>
      </c>
      <c r="P87" s="211">
        <v>0</v>
      </c>
      <c r="Q87" s="211">
        <v>0</v>
      </c>
      <c r="R87" s="211">
        <v>0</v>
      </c>
      <c r="S87" s="211">
        <f t="shared" si="5"/>
        <v>62096755</v>
      </c>
      <c r="T87" s="211">
        <v>1541956</v>
      </c>
      <c r="U87" s="209" t="s">
        <v>12</v>
      </c>
      <c r="V87" s="209" t="s">
        <v>13</v>
      </c>
      <c r="W87" s="209" t="s">
        <v>104</v>
      </c>
      <c r="X87" s="209" t="s">
        <v>13</v>
      </c>
      <c r="Y87" s="209" t="s">
        <v>76</v>
      </c>
      <c r="Z87" s="209" t="s">
        <v>135</v>
      </c>
      <c r="AA87" s="209" t="s">
        <v>136</v>
      </c>
      <c r="AB87" s="213" t="s">
        <v>1415</v>
      </c>
      <c r="AC87" s="214">
        <v>41075</v>
      </c>
    </row>
    <row r="88" spans="1:29" s="198" customFormat="1" ht="33.75" hidden="1" x14ac:dyDescent="0.2">
      <c r="A88" s="207">
        <v>2012520000145</v>
      </c>
      <c r="B88" s="208" t="s">
        <v>138</v>
      </c>
      <c r="C88" s="209" t="s">
        <v>31</v>
      </c>
      <c r="D88" s="209" t="s">
        <v>1421</v>
      </c>
      <c r="E88" s="216">
        <f t="shared" si="3"/>
        <v>119900000</v>
      </c>
      <c r="F88" s="211">
        <v>0</v>
      </c>
      <c r="G88" s="216">
        <v>21800000</v>
      </c>
      <c r="H88" s="211">
        <v>19000000</v>
      </c>
      <c r="I88" s="211">
        <v>0</v>
      </c>
      <c r="J88" s="211">
        <v>0</v>
      </c>
      <c r="K88" s="211">
        <v>79100000</v>
      </c>
      <c r="L88" s="211">
        <f t="shared" si="4"/>
        <v>0</v>
      </c>
      <c r="M88" s="211">
        <v>0</v>
      </c>
      <c r="N88" s="211">
        <v>0</v>
      </c>
      <c r="O88" s="211">
        <v>0</v>
      </c>
      <c r="P88" s="211">
        <v>0</v>
      </c>
      <c r="Q88" s="211">
        <v>0</v>
      </c>
      <c r="R88" s="211">
        <v>0</v>
      </c>
      <c r="S88" s="211">
        <f t="shared" si="5"/>
        <v>119900000</v>
      </c>
      <c r="T88" s="211">
        <v>3500</v>
      </c>
      <c r="U88" s="209" t="s">
        <v>22</v>
      </c>
      <c r="V88" s="209" t="s">
        <v>139</v>
      </c>
      <c r="W88" s="209" t="s">
        <v>39</v>
      </c>
      <c r="X88" s="209" t="s">
        <v>139</v>
      </c>
      <c r="Y88" s="209" t="s">
        <v>76</v>
      </c>
      <c r="Z88" s="209" t="s">
        <v>76</v>
      </c>
      <c r="AA88" s="209" t="s">
        <v>93</v>
      </c>
      <c r="AB88" s="213" t="s">
        <v>1129</v>
      </c>
      <c r="AC88" s="214">
        <v>41086</v>
      </c>
    </row>
    <row r="89" spans="1:29" s="198" customFormat="1" ht="45" hidden="1" x14ac:dyDescent="0.2">
      <c r="A89" s="207">
        <v>2012520000146</v>
      </c>
      <c r="B89" s="208" t="s">
        <v>140</v>
      </c>
      <c r="C89" s="209" t="s">
        <v>72</v>
      </c>
      <c r="D89" s="209" t="s">
        <v>1420</v>
      </c>
      <c r="E89" s="216">
        <v>0</v>
      </c>
      <c r="F89" s="211">
        <v>0</v>
      </c>
      <c r="G89" s="216">
        <v>0</v>
      </c>
      <c r="H89" s="211">
        <v>0</v>
      </c>
      <c r="I89" s="211">
        <v>0</v>
      </c>
      <c r="J89" s="211">
        <v>0</v>
      </c>
      <c r="K89" s="211">
        <v>0</v>
      </c>
      <c r="L89" s="211">
        <f t="shared" si="4"/>
        <v>0</v>
      </c>
      <c r="M89" s="211">
        <v>0</v>
      </c>
      <c r="N89" s="211">
        <v>0</v>
      </c>
      <c r="O89" s="211">
        <v>0</v>
      </c>
      <c r="P89" s="211">
        <v>0</v>
      </c>
      <c r="Q89" s="211">
        <v>0</v>
      </c>
      <c r="R89" s="211">
        <v>0</v>
      </c>
      <c r="S89" s="211">
        <f t="shared" si="5"/>
        <v>0</v>
      </c>
      <c r="T89" s="211">
        <v>300000</v>
      </c>
      <c r="U89" s="209" t="s">
        <v>22</v>
      </c>
      <c r="V89" s="209" t="s">
        <v>130</v>
      </c>
      <c r="W89" s="209" t="s">
        <v>23</v>
      </c>
      <c r="X89" s="209" t="s">
        <v>130</v>
      </c>
      <c r="Y89" s="209" t="s">
        <v>76</v>
      </c>
      <c r="Z89" s="209" t="s">
        <v>135</v>
      </c>
      <c r="AA89" s="209" t="s">
        <v>136</v>
      </c>
      <c r="AB89" s="213" t="s">
        <v>1134</v>
      </c>
      <c r="AC89" s="214">
        <v>41164</v>
      </c>
    </row>
    <row r="90" spans="1:29" s="198" customFormat="1" ht="45" hidden="1" x14ac:dyDescent="0.2">
      <c r="A90" s="219">
        <v>2012520000147</v>
      </c>
      <c r="B90" s="208" t="s">
        <v>141</v>
      </c>
      <c r="C90" s="209" t="s">
        <v>35</v>
      </c>
      <c r="D90" s="209" t="s">
        <v>1423</v>
      </c>
      <c r="E90" s="216">
        <f t="shared" si="3"/>
        <v>274000000</v>
      </c>
      <c r="F90" s="211">
        <v>191800000</v>
      </c>
      <c r="G90" s="216">
        <v>0</v>
      </c>
      <c r="H90" s="211">
        <v>0</v>
      </c>
      <c r="I90" s="211">
        <v>0</v>
      </c>
      <c r="J90" s="211">
        <v>0</v>
      </c>
      <c r="K90" s="211">
        <v>82200000</v>
      </c>
      <c r="L90" s="211">
        <f t="shared" si="4"/>
        <v>0</v>
      </c>
      <c r="M90" s="211">
        <v>-91800000</v>
      </c>
      <c r="N90" s="211">
        <v>30000000</v>
      </c>
      <c r="O90" s="211">
        <v>0</v>
      </c>
      <c r="P90" s="211">
        <v>0</v>
      </c>
      <c r="Q90" s="211">
        <v>0</v>
      </c>
      <c r="R90" s="211">
        <v>61800000</v>
      </c>
      <c r="S90" s="211">
        <f t="shared" si="5"/>
        <v>274000000</v>
      </c>
      <c r="T90" s="211">
        <v>404029</v>
      </c>
      <c r="U90" s="209" t="s">
        <v>22</v>
      </c>
      <c r="V90" s="209" t="s">
        <v>142</v>
      </c>
      <c r="W90" s="209" t="s">
        <v>23</v>
      </c>
      <c r="X90" s="209" t="s">
        <v>143</v>
      </c>
      <c r="Y90" s="209" t="s">
        <v>76</v>
      </c>
      <c r="Z90" s="209" t="s">
        <v>135</v>
      </c>
      <c r="AA90" s="209" t="s">
        <v>136</v>
      </c>
      <c r="AB90" s="213" t="s">
        <v>1415</v>
      </c>
      <c r="AC90" s="214">
        <v>41115</v>
      </c>
    </row>
    <row r="91" spans="1:29" s="198" customFormat="1" ht="45" hidden="1" x14ac:dyDescent="0.2">
      <c r="A91" s="207">
        <v>2012520000148</v>
      </c>
      <c r="B91" s="208" t="s">
        <v>144</v>
      </c>
      <c r="C91" s="209" t="s">
        <v>13</v>
      </c>
      <c r="D91" s="209" t="s">
        <v>1434</v>
      </c>
      <c r="E91" s="216">
        <f t="shared" si="3"/>
        <v>1300000000</v>
      </c>
      <c r="F91" s="211">
        <v>1000000000</v>
      </c>
      <c r="G91" s="216">
        <v>250000000</v>
      </c>
      <c r="H91" s="211">
        <v>0</v>
      </c>
      <c r="I91" s="211">
        <v>0</v>
      </c>
      <c r="J91" s="211">
        <v>0</v>
      </c>
      <c r="K91" s="211">
        <v>50000000</v>
      </c>
      <c r="L91" s="211">
        <f t="shared" si="4"/>
        <v>0</v>
      </c>
      <c r="M91" s="211">
        <v>0</v>
      </c>
      <c r="N91" s="211">
        <v>0</v>
      </c>
      <c r="O91" s="211">
        <v>0</v>
      </c>
      <c r="P91" s="211">
        <v>0</v>
      </c>
      <c r="Q91" s="211">
        <v>0</v>
      </c>
      <c r="R91" s="211">
        <v>0</v>
      </c>
      <c r="S91" s="211">
        <f t="shared" si="5"/>
        <v>1300000000</v>
      </c>
      <c r="T91" s="211">
        <v>1500</v>
      </c>
      <c r="U91" s="209" t="s">
        <v>66</v>
      </c>
      <c r="V91" s="209" t="s">
        <v>41</v>
      </c>
      <c r="W91" s="209" t="s">
        <v>48</v>
      </c>
      <c r="X91" s="209" t="s">
        <v>13</v>
      </c>
      <c r="Y91" s="209" t="s">
        <v>145</v>
      </c>
      <c r="Z91" s="209" t="s">
        <v>146</v>
      </c>
      <c r="AA91" s="209" t="s">
        <v>147</v>
      </c>
      <c r="AB91" s="213" t="s">
        <v>1129</v>
      </c>
      <c r="AC91" s="214">
        <v>41106</v>
      </c>
    </row>
    <row r="92" spans="1:29" s="198" customFormat="1" ht="45" hidden="1" x14ac:dyDescent="0.2">
      <c r="A92" s="207">
        <v>2012520000149</v>
      </c>
      <c r="B92" s="208" t="s">
        <v>148</v>
      </c>
      <c r="C92" s="209" t="s">
        <v>149</v>
      </c>
      <c r="D92" s="209" t="s">
        <v>1424</v>
      </c>
      <c r="E92" s="216">
        <f t="shared" si="3"/>
        <v>59996862</v>
      </c>
      <c r="F92" s="211">
        <v>0</v>
      </c>
      <c r="G92" s="216">
        <v>39996863</v>
      </c>
      <c r="H92" s="211">
        <v>0</v>
      </c>
      <c r="I92" s="211">
        <v>0</v>
      </c>
      <c r="J92" s="211">
        <v>0</v>
      </c>
      <c r="K92" s="211">
        <v>19999999</v>
      </c>
      <c r="L92" s="211">
        <f t="shared" si="4"/>
        <v>0</v>
      </c>
      <c r="M92" s="211">
        <v>0</v>
      </c>
      <c r="N92" s="211">
        <v>0</v>
      </c>
      <c r="O92" s="211">
        <v>0</v>
      </c>
      <c r="P92" s="211">
        <v>0</v>
      </c>
      <c r="Q92" s="211">
        <v>0</v>
      </c>
      <c r="R92" s="211">
        <v>0</v>
      </c>
      <c r="S92" s="211">
        <f t="shared" si="5"/>
        <v>59996862</v>
      </c>
      <c r="T92" s="211">
        <v>2000</v>
      </c>
      <c r="U92" s="209" t="s">
        <v>12</v>
      </c>
      <c r="V92" s="209" t="s">
        <v>150</v>
      </c>
      <c r="W92" s="209" t="s">
        <v>29</v>
      </c>
      <c r="X92" s="209" t="s">
        <v>150</v>
      </c>
      <c r="Y92" s="209" t="s">
        <v>76</v>
      </c>
      <c r="Z92" s="209" t="s">
        <v>135</v>
      </c>
      <c r="AA92" s="209" t="s">
        <v>151</v>
      </c>
      <c r="AB92" s="213" t="s">
        <v>1129</v>
      </c>
      <c r="AC92" s="214">
        <v>41103</v>
      </c>
    </row>
    <row r="93" spans="1:29" s="198" customFormat="1" ht="33.75" hidden="1" x14ac:dyDescent="0.2">
      <c r="A93" s="207">
        <v>2012520000150</v>
      </c>
      <c r="B93" s="208" t="s">
        <v>1227</v>
      </c>
      <c r="C93" s="209" t="s">
        <v>16</v>
      </c>
      <c r="D93" s="209" t="s">
        <v>1428</v>
      </c>
      <c r="E93" s="216">
        <f t="shared" si="3"/>
        <v>0</v>
      </c>
      <c r="F93" s="211">
        <v>0</v>
      </c>
      <c r="G93" s="216">
        <v>0</v>
      </c>
      <c r="H93" s="211">
        <v>0</v>
      </c>
      <c r="I93" s="211">
        <v>0</v>
      </c>
      <c r="J93" s="211">
        <v>0</v>
      </c>
      <c r="K93" s="211">
        <v>0</v>
      </c>
      <c r="L93" s="211">
        <f t="shared" si="4"/>
        <v>0</v>
      </c>
      <c r="M93" s="211">
        <v>0</v>
      </c>
      <c r="N93" s="211">
        <v>0</v>
      </c>
      <c r="O93" s="211">
        <v>0</v>
      </c>
      <c r="P93" s="211">
        <v>0</v>
      </c>
      <c r="Q93" s="211">
        <v>0</v>
      </c>
      <c r="R93" s="211">
        <v>0</v>
      </c>
      <c r="S93" s="211">
        <f t="shared" si="5"/>
        <v>0</v>
      </c>
      <c r="T93" s="211">
        <v>0</v>
      </c>
      <c r="U93" s="209" t="s">
        <v>1418</v>
      </c>
      <c r="V93" s="209" t="s">
        <v>1350</v>
      </c>
      <c r="W93" s="209" t="s">
        <v>1285</v>
      </c>
      <c r="X93" s="209" t="s">
        <v>1349</v>
      </c>
      <c r="Y93" s="209"/>
      <c r="Z93" s="209"/>
      <c r="AA93" s="209"/>
      <c r="AB93" s="213" t="s">
        <v>1134</v>
      </c>
      <c r="AC93" s="214">
        <v>41122</v>
      </c>
    </row>
    <row r="94" spans="1:29" s="198" customFormat="1" ht="45" hidden="1" x14ac:dyDescent="0.2">
      <c r="A94" s="207">
        <v>2012520000151</v>
      </c>
      <c r="B94" s="208" t="s">
        <v>152</v>
      </c>
      <c r="C94" s="209" t="s">
        <v>13</v>
      </c>
      <c r="D94" s="209" t="s">
        <v>1434</v>
      </c>
      <c r="E94" s="216">
        <f t="shared" si="3"/>
        <v>300000000</v>
      </c>
      <c r="F94" s="211">
        <v>0</v>
      </c>
      <c r="G94" s="216">
        <v>300000000</v>
      </c>
      <c r="H94" s="211">
        <v>0</v>
      </c>
      <c r="I94" s="211">
        <v>0</v>
      </c>
      <c r="J94" s="211">
        <v>0</v>
      </c>
      <c r="K94" s="211">
        <v>0</v>
      </c>
      <c r="L94" s="211">
        <f t="shared" si="4"/>
        <v>0</v>
      </c>
      <c r="M94" s="211">
        <v>0</v>
      </c>
      <c r="N94" s="211">
        <v>0</v>
      </c>
      <c r="O94" s="211">
        <v>0</v>
      </c>
      <c r="P94" s="211">
        <v>0</v>
      </c>
      <c r="Q94" s="211">
        <v>0</v>
      </c>
      <c r="R94" s="211">
        <v>0</v>
      </c>
      <c r="S94" s="211">
        <f t="shared" si="5"/>
        <v>300000000</v>
      </c>
      <c r="T94" s="211">
        <v>28733</v>
      </c>
      <c r="U94" s="209" t="s">
        <v>40</v>
      </c>
      <c r="V94" s="209" t="s">
        <v>153</v>
      </c>
      <c r="W94" s="209" t="s">
        <v>42</v>
      </c>
      <c r="X94" s="209" t="s">
        <v>13</v>
      </c>
      <c r="Y94" s="209" t="s">
        <v>145</v>
      </c>
      <c r="Z94" s="209" t="s">
        <v>146</v>
      </c>
      <c r="AA94" s="209" t="s">
        <v>147</v>
      </c>
      <c r="AB94" s="213" t="s">
        <v>1129</v>
      </c>
      <c r="AC94" s="214">
        <v>41171</v>
      </c>
    </row>
    <row r="95" spans="1:29" s="198" customFormat="1" ht="45" hidden="1" x14ac:dyDescent="0.2">
      <c r="A95" s="207">
        <v>2012520000152</v>
      </c>
      <c r="B95" s="208" t="s">
        <v>154</v>
      </c>
      <c r="C95" s="209" t="s">
        <v>72</v>
      </c>
      <c r="D95" s="209" t="s">
        <v>1420</v>
      </c>
      <c r="E95" s="216">
        <f t="shared" si="3"/>
        <v>1792154364</v>
      </c>
      <c r="F95" s="211">
        <v>1792154364</v>
      </c>
      <c r="G95" s="216">
        <v>0</v>
      </c>
      <c r="H95" s="211">
        <v>0</v>
      </c>
      <c r="I95" s="211">
        <v>0</v>
      </c>
      <c r="J95" s="211">
        <v>0</v>
      </c>
      <c r="K95" s="211">
        <v>0</v>
      </c>
      <c r="L95" s="211">
        <f t="shared" si="4"/>
        <v>0</v>
      </c>
      <c r="M95" s="211">
        <v>0</v>
      </c>
      <c r="N95" s="211">
        <v>0</v>
      </c>
      <c r="O95" s="211">
        <v>0</v>
      </c>
      <c r="P95" s="211">
        <v>0</v>
      </c>
      <c r="Q95" s="211">
        <v>0</v>
      </c>
      <c r="R95" s="211">
        <v>0</v>
      </c>
      <c r="S95" s="211">
        <f t="shared" si="5"/>
        <v>1792154364</v>
      </c>
      <c r="T95" s="211">
        <v>300200</v>
      </c>
      <c r="U95" s="209" t="s">
        <v>22</v>
      </c>
      <c r="V95" s="209" t="s">
        <v>155</v>
      </c>
      <c r="W95" s="209" t="s">
        <v>39</v>
      </c>
      <c r="X95" s="209" t="s">
        <v>155</v>
      </c>
      <c r="Y95" s="209" t="s">
        <v>76</v>
      </c>
      <c r="Z95" s="209" t="s">
        <v>135</v>
      </c>
      <c r="AA95" s="209" t="s">
        <v>136</v>
      </c>
      <c r="AB95" s="213" t="s">
        <v>1129</v>
      </c>
      <c r="AC95" s="214">
        <v>41222</v>
      </c>
    </row>
    <row r="96" spans="1:29" s="198" customFormat="1" ht="45" hidden="1" x14ac:dyDescent="0.2">
      <c r="A96" s="207">
        <v>2012520000153</v>
      </c>
      <c r="B96" s="208" t="s">
        <v>156</v>
      </c>
      <c r="C96" s="209" t="s">
        <v>16</v>
      </c>
      <c r="D96" s="209" t="s">
        <v>1428</v>
      </c>
      <c r="E96" s="216">
        <f t="shared" si="3"/>
        <v>277623358</v>
      </c>
      <c r="F96" s="211">
        <v>130000000</v>
      </c>
      <c r="G96" s="216">
        <v>0</v>
      </c>
      <c r="H96" s="211">
        <v>0</v>
      </c>
      <c r="I96" s="211">
        <v>0</v>
      </c>
      <c r="J96" s="211">
        <v>0</v>
      </c>
      <c r="K96" s="211">
        <v>147623358</v>
      </c>
      <c r="L96" s="211">
        <f t="shared" si="4"/>
        <v>0</v>
      </c>
      <c r="M96" s="211">
        <v>0</v>
      </c>
      <c r="N96" s="211">
        <v>0</v>
      </c>
      <c r="O96" s="211">
        <v>0</v>
      </c>
      <c r="P96" s="211">
        <v>0</v>
      </c>
      <c r="Q96" s="211">
        <v>0</v>
      </c>
      <c r="R96" s="211">
        <v>0</v>
      </c>
      <c r="S96" s="211">
        <f t="shared" si="5"/>
        <v>277623358</v>
      </c>
      <c r="T96" s="211">
        <v>163840</v>
      </c>
      <c r="U96" s="209" t="s">
        <v>22</v>
      </c>
      <c r="V96" s="209" t="s">
        <v>157</v>
      </c>
      <c r="W96" s="209" t="s">
        <v>23</v>
      </c>
      <c r="X96" s="209" t="s">
        <v>157</v>
      </c>
      <c r="Y96" s="209" t="s">
        <v>76</v>
      </c>
      <c r="Z96" s="209" t="s">
        <v>135</v>
      </c>
      <c r="AA96" s="209" t="s">
        <v>136</v>
      </c>
      <c r="AB96" s="213" t="s">
        <v>1129</v>
      </c>
      <c r="AC96" s="214">
        <v>41123</v>
      </c>
    </row>
    <row r="97" spans="1:29" s="198" customFormat="1" ht="33.75" hidden="1" x14ac:dyDescent="0.2">
      <c r="A97" s="207">
        <v>2012520000154</v>
      </c>
      <c r="B97" s="208" t="s">
        <v>158</v>
      </c>
      <c r="C97" s="209" t="s">
        <v>16</v>
      </c>
      <c r="D97" s="209" t="s">
        <v>1428</v>
      </c>
      <c r="E97" s="216">
        <f t="shared" si="3"/>
        <v>200000000</v>
      </c>
      <c r="F97" s="211">
        <v>0</v>
      </c>
      <c r="G97" s="216">
        <v>200000000</v>
      </c>
      <c r="H97" s="211">
        <v>0</v>
      </c>
      <c r="I97" s="211">
        <v>0</v>
      </c>
      <c r="J97" s="211">
        <v>0</v>
      </c>
      <c r="K97" s="211">
        <v>0</v>
      </c>
      <c r="L97" s="211">
        <f t="shared" si="4"/>
        <v>0</v>
      </c>
      <c r="M97" s="211">
        <v>0</v>
      </c>
      <c r="N97" s="211">
        <v>0</v>
      </c>
      <c r="O97" s="211">
        <v>0</v>
      </c>
      <c r="P97" s="211">
        <v>0</v>
      </c>
      <c r="Q97" s="211">
        <v>0</v>
      </c>
      <c r="R97" s="211">
        <v>0</v>
      </c>
      <c r="S97" s="211">
        <f t="shared" si="5"/>
        <v>200000000</v>
      </c>
      <c r="T97" s="211">
        <v>4</v>
      </c>
      <c r="U97" s="209" t="s">
        <v>66</v>
      </c>
      <c r="V97" s="209" t="s">
        <v>13</v>
      </c>
      <c r="W97" s="209" t="s">
        <v>17</v>
      </c>
      <c r="X97" s="209" t="s">
        <v>13</v>
      </c>
      <c r="Y97" s="209" t="s">
        <v>159</v>
      </c>
      <c r="Z97" s="209" t="s">
        <v>160</v>
      </c>
      <c r="AA97" s="209" t="s">
        <v>161</v>
      </c>
      <c r="AB97" s="213" t="s">
        <v>1129</v>
      </c>
      <c r="AC97" s="214">
        <v>41115</v>
      </c>
    </row>
    <row r="98" spans="1:29" s="198" customFormat="1" ht="33.75" hidden="1" x14ac:dyDescent="0.2">
      <c r="A98" s="207">
        <v>2012520000155</v>
      </c>
      <c r="B98" s="208" t="s">
        <v>162</v>
      </c>
      <c r="C98" s="209" t="s">
        <v>72</v>
      </c>
      <c r="D98" s="209" t="s">
        <v>1420</v>
      </c>
      <c r="E98" s="216">
        <f t="shared" si="3"/>
        <v>867085300</v>
      </c>
      <c r="F98" s="211">
        <v>195967000</v>
      </c>
      <c r="G98" s="216">
        <v>20000000</v>
      </c>
      <c r="H98" s="211">
        <v>20000000</v>
      </c>
      <c r="I98" s="211">
        <v>0</v>
      </c>
      <c r="J98" s="211">
        <v>0</v>
      </c>
      <c r="K98" s="211">
        <v>631118300</v>
      </c>
      <c r="L98" s="211">
        <f t="shared" si="4"/>
        <v>0</v>
      </c>
      <c r="M98" s="211">
        <v>0</v>
      </c>
      <c r="N98" s="211">
        <v>0</v>
      </c>
      <c r="O98" s="211">
        <v>0</v>
      </c>
      <c r="P98" s="211">
        <v>0</v>
      </c>
      <c r="Q98" s="211">
        <v>0</v>
      </c>
      <c r="R98" s="211">
        <v>0</v>
      </c>
      <c r="S98" s="211">
        <f t="shared" si="5"/>
        <v>867085300</v>
      </c>
      <c r="T98" s="211">
        <v>250</v>
      </c>
      <c r="U98" s="209" t="s">
        <v>40</v>
      </c>
      <c r="V98" s="209" t="s">
        <v>163</v>
      </c>
      <c r="W98" s="209" t="s">
        <v>42</v>
      </c>
      <c r="X98" s="209" t="s">
        <v>163</v>
      </c>
      <c r="Y98" s="209" t="s">
        <v>76</v>
      </c>
      <c r="Z98" s="209" t="s">
        <v>77</v>
      </c>
      <c r="AA98" s="209" t="s">
        <v>164</v>
      </c>
      <c r="AB98" s="213" t="s">
        <v>1129</v>
      </c>
      <c r="AC98" s="214">
        <v>41116</v>
      </c>
    </row>
    <row r="99" spans="1:29" s="198" customFormat="1" ht="45" hidden="1" x14ac:dyDescent="0.2">
      <c r="A99" s="207">
        <v>2012520000156</v>
      </c>
      <c r="B99" s="208" t="s">
        <v>165</v>
      </c>
      <c r="C99" s="209" t="s">
        <v>125</v>
      </c>
      <c r="D99" s="209" t="s">
        <v>1424</v>
      </c>
      <c r="E99" s="216">
        <f t="shared" si="3"/>
        <v>609469990</v>
      </c>
      <c r="F99" s="211">
        <v>0</v>
      </c>
      <c r="G99" s="216">
        <v>509469990</v>
      </c>
      <c r="H99" s="211">
        <v>100000000</v>
      </c>
      <c r="I99" s="211">
        <v>0</v>
      </c>
      <c r="J99" s="211">
        <v>0</v>
      </c>
      <c r="K99" s="211">
        <v>0</v>
      </c>
      <c r="L99" s="211">
        <f t="shared" si="4"/>
        <v>0</v>
      </c>
      <c r="M99" s="211">
        <v>0</v>
      </c>
      <c r="N99" s="211">
        <v>0</v>
      </c>
      <c r="O99" s="211">
        <v>0</v>
      </c>
      <c r="P99" s="211">
        <v>0</v>
      </c>
      <c r="Q99" s="211">
        <v>0</v>
      </c>
      <c r="R99" s="211">
        <v>0</v>
      </c>
      <c r="S99" s="211">
        <f t="shared" si="5"/>
        <v>609469990</v>
      </c>
      <c r="T99" s="211">
        <v>2743</v>
      </c>
      <c r="U99" s="209" t="s">
        <v>12</v>
      </c>
      <c r="V99" s="209" t="s">
        <v>166</v>
      </c>
      <c r="W99" s="209" t="s">
        <v>62</v>
      </c>
      <c r="X99" s="209" t="s">
        <v>166</v>
      </c>
      <c r="Y99" s="209" t="s">
        <v>167</v>
      </c>
      <c r="Z99" s="209" t="s">
        <v>168</v>
      </c>
      <c r="AA99" s="209" t="s">
        <v>169</v>
      </c>
      <c r="AB99" s="213" t="s">
        <v>1129</v>
      </c>
      <c r="AC99" s="214">
        <v>41117</v>
      </c>
    </row>
    <row r="100" spans="1:29" s="198" customFormat="1" ht="45" hidden="1" x14ac:dyDescent="0.2">
      <c r="A100" s="207">
        <v>2012520000157</v>
      </c>
      <c r="B100" s="208" t="s">
        <v>170</v>
      </c>
      <c r="C100" s="209" t="s">
        <v>171</v>
      </c>
      <c r="D100" s="209" t="s">
        <v>1430</v>
      </c>
      <c r="E100" s="216">
        <f t="shared" si="3"/>
        <v>130000000</v>
      </c>
      <c r="F100" s="211">
        <v>60000000</v>
      </c>
      <c r="G100" s="216">
        <v>60000000</v>
      </c>
      <c r="H100" s="211">
        <v>10000000</v>
      </c>
      <c r="I100" s="211">
        <v>0</v>
      </c>
      <c r="J100" s="211">
        <v>0</v>
      </c>
      <c r="K100" s="211">
        <v>0</v>
      </c>
      <c r="L100" s="211">
        <f t="shared" si="4"/>
        <v>0</v>
      </c>
      <c r="M100" s="211">
        <v>0</v>
      </c>
      <c r="N100" s="211">
        <v>0</v>
      </c>
      <c r="O100" s="211">
        <v>0</v>
      </c>
      <c r="P100" s="211">
        <v>0</v>
      </c>
      <c r="Q100" s="211">
        <v>0</v>
      </c>
      <c r="R100" s="211">
        <v>0</v>
      </c>
      <c r="S100" s="211">
        <f t="shared" si="5"/>
        <v>130000000</v>
      </c>
      <c r="T100" s="211">
        <v>4920</v>
      </c>
      <c r="U100" s="209" t="s">
        <v>22</v>
      </c>
      <c r="V100" s="209" t="s">
        <v>172</v>
      </c>
      <c r="W100" s="209" t="s">
        <v>23</v>
      </c>
      <c r="X100" s="209" t="s">
        <v>172</v>
      </c>
      <c r="Y100" s="209" t="s">
        <v>76</v>
      </c>
      <c r="Z100" s="209" t="s">
        <v>135</v>
      </c>
      <c r="AA100" s="209" t="s">
        <v>136</v>
      </c>
      <c r="AB100" s="213" t="s">
        <v>1129</v>
      </c>
      <c r="AC100" s="214">
        <v>41135</v>
      </c>
    </row>
    <row r="101" spans="1:29" s="198" customFormat="1" ht="33.75" hidden="1" x14ac:dyDescent="0.2">
      <c r="A101" s="207">
        <v>2012520000158</v>
      </c>
      <c r="B101" s="208" t="s">
        <v>173</v>
      </c>
      <c r="C101" s="209" t="s">
        <v>16</v>
      </c>
      <c r="D101" s="209" t="s">
        <v>1428</v>
      </c>
      <c r="E101" s="216">
        <f t="shared" si="3"/>
        <v>0</v>
      </c>
      <c r="F101" s="211">
        <v>0</v>
      </c>
      <c r="G101" s="216">
        <v>0</v>
      </c>
      <c r="H101" s="211">
        <v>0</v>
      </c>
      <c r="I101" s="211">
        <v>0</v>
      </c>
      <c r="J101" s="211">
        <v>0</v>
      </c>
      <c r="K101" s="211">
        <v>0</v>
      </c>
      <c r="L101" s="211">
        <f t="shared" si="4"/>
        <v>0</v>
      </c>
      <c r="M101" s="211">
        <v>0</v>
      </c>
      <c r="N101" s="211">
        <v>0</v>
      </c>
      <c r="O101" s="211">
        <v>0</v>
      </c>
      <c r="P101" s="211">
        <v>0</v>
      </c>
      <c r="Q101" s="211">
        <v>0</v>
      </c>
      <c r="R101" s="211">
        <v>0</v>
      </c>
      <c r="S101" s="211">
        <f t="shared" si="5"/>
        <v>0</v>
      </c>
      <c r="T101" s="211">
        <v>449470</v>
      </c>
      <c r="U101" s="209" t="s">
        <v>40</v>
      </c>
      <c r="V101" s="209" t="s">
        <v>13</v>
      </c>
      <c r="W101" s="209" t="s">
        <v>112</v>
      </c>
      <c r="X101" s="209" t="s">
        <v>13</v>
      </c>
      <c r="Y101" s="209" t="s">
        <v>174</v>
      </c>
      <c r="Z101" s="209" t="s">
        <v>175</v>
      </c>
      <c r="AA101" s="209" t="s">
        <v>176</v>
      </c>
      <c r="AB101" s="213" t="s">
        <v>1129</v>
      </c>
      <c r="AC101" s="214">
        <v>41148</v>
      </c>
    </row>
    <row r="102" spans="1:29" s="198" customFormat="1" ht="33.75" hidden="1" x14ac:dyDescent="0.2">
      <c r="A102" s="219">
        <v>2012520000159</v>
      </c>
      <c r="B102" s="208" t="s">
        <v>177</v>
      </c>
      <c r="C102" s="209" t="s">
        <v>16</v>
      </c>
      <c r="D102" s="209" t="s">
        <v>1428</v>
      </c>
      <c r="E102" s="210">
        <f t="shared" si="3"/>
        <v>19000000</v>
      </c>
      <c r="F102" s="211">
        <v>0</v>
      </c>
      <c r="G102" s="216">
        <v>19000000</v>
      </c>
      <c r="H102" s="211">
        <v>0</v>
      </c>
      <c r="I102" s="211">
        <v>0</v>
      </c>
      <c r="J102" s="211">
        <v>0</v>
      </c>
      <c r="K102" s="211">
        <v>0</v>
      </c>
      <c r="L102" s="217">
        <f t="shared" si="4"/>
        <v>46800000</v>
      </c>
      <c r="M102" s="211">
        <v>0</v>
      </c>
      <c r="N102" s="211">
        <v>46800000</v>
      </c>
      <c r="O102" s="211">
        <v>0</v>
      </c>
      <c r="P102" s="211">
        <v>0</v>
      </c>
      <c r="Q102" s="211">
        <v>0</v>
      </c>
      <c r="R102" s="211">
        <v>0</v>
      </c>
      <c r="S102" s="211">
        <f t="shared" si="5"/>
        <v>65800000</v>
      </c>
      <c r="T102" s="211">
        <v>9915</v>
      </c>
      <c r="U102" s="209" t="s">
        <v>51</v>
      </c>
      <c r="V102" s="209" t="s">
        <v>13</v>
      </c>
      <c r="W102" s="209" t="s">
        <v>27</v>
      </c>
      <c r="X102" s="209" t="s">
        <v>13</v>
      </c>
      <c r="Y102" s="209" t="s">
        <v>76</v>
      </c>
      <c r="Z102" s="209" t="s">
        <v>77</v>
      </c>
      <c r="AA102" s="209" t="s">
        <v>178</v>
      </c>
      <c r="AB102" s="213" t="s">
        <v>1415</v>
      </c>
      <c r="AC102" s="214">
        <v>41123</v>
      </c>
    </row>
    <row r="103" spans="1:29" s="198" customFormat="1" ht="45" hidden="1" x14ac:dyDescent="0.2">
      <c r="A103" s="207">
        <v>2012520000160</v>
      </c>
      <c r="B103" s="208" t="s">
        <v>179</v>
      </c>
      <c r="C103" s="209" t="s">
        <v>16</v>
      </c>
      <c r="D103" s="209" t="s">
        <v>1428</v>
      </c>
      <c r="E103" s="210">
        <f t="shared" si="3"/>
        <v>6296772000</v>
      </c>
      <c r="F103" s="211">
        <v>0</v>
      </c>
      <c r="G103" s="216">
        <v>0</v>
      </c>
      <c r="H103" s="211">
        <v>0</v>
      </c>
      <c r="I103" s="211">
        <v>0</v>
      </c>
      <c r="J103" s="211">
        <v>0</v>
      </c>
      <c r="K103" s="211">
        <v>6296772000</v>
      </c>
      <c r="L103" s="217">
        <f t="shared" si="4"/>
        <v>1539296832</v>
      </c>
      <c r="M103" s="211">
        <v>0</v>
      </c>
      <c r="N103" s="211">
        <v>0</v>
      </c>
      <c r="O103" s="211">
        <v>0</v>
      </c>
      <c r="P103" s="211">
        <v>0</v>
      </c>
      <c r="Q103" s="211">
        <v>0</v>
      </c>
      <c r="R103" s="211">
        <v>1539296832</v>
      </c>
      <c r="S103" s="211">
        <f t="shared" si="5"/>
        <v>7836068832</v>
      </c>
      <c r="T103" s="211">
        <v>1747000</v>
      </c>
      <c r="U103" s="209" t="s">
        <v>22</v>
      </c>
      <c r="V103" s="209" t="s">
        <v>157</v>
      </c>
      <c r="W103" s="209" t="s">
        <v>29</v>
      </c>
      <c r="X103" s="209" t="s">
        <v>157</v>
      </c>
      <c r="Y103" s="209" t="s">
        <v>76</v>
      </c>
      <c r="Z103" s="209" t="s">
        <v>135</v>
      </c>
      <c r="AA103" s="209" t="s">
        <v>136</v>
      </c>
      <c r="AB103" s="213" t="s">
        <v>1415</v>
      </c>
      <c r="AC103" s="214">
        <v>41136</v>
      </c>
    </row>
    <row r="104" spans="1:29" s="198" customFormat="1" ht="56.25" hidden="1" x14ac:dyDescent="0.2">
      <c r="A104" s="207">
        <v>2012520000161</v>
      </c>
      <c r="B104" s="208" t="s">
        <v>180</v>
      </c>
      <c r="C104" s="209" t="s">
        <v>13</v>
      </c>
      <c r="D104" s="209" t="s">
        <v>1434</v>
      </c>
      <c r="E104" s="210">
        <f t="shared" si="3"/>
        <v>142000000</v>
      </c>
      <c r="F104" s="211">
        <v>0</v>
      </c>
      <c r="G104" s="216">
        <v>142000000</v>
      </c>
      <c r="H104" s="211">
        <v>0</v>
      </c>
      <c r="I104" s="211">
        <v>0</v>
      </c>
      <c r="J104" s="211">
        <v>0</v>
      </c>
      <c r="K104" s="211">
        <v>0</v>
      </c>
      <c r="L104" s="211">
        <f t="shared" si="4"/>
        <v>0</v>
      </c>
      <c r="M104" s="211">
        <v>0</v>
      </c>
      <c r="N104" s="211">
        <v>0</v>
      </c>
      <c r="O104" s="211">
        <v>0</v>
      </c>
      <c r="P104" s="211">
        <v>0</v>
      </c>
      <c r="Q104" s="211">
        <v>0</v>
      </c>
      <c r="R104" s="211">
        <v>0</v>
      </c>
      <c r="S104" s="211">
        <f t="shared" si="5"/>
        <v>142000000</v>
      </c>
      <c r="T104" s="211">
        <v>1498234</v>
      </c>
      <c r="U104" s="209" t="s">
        <v>40</v>
      </c>
      <c r="V104" s="209" t="s">
        <v>13</v>
      </c>
      <c r="W104" s="209" t="s">
        <v>181</v>
      </c>
      <c r="X104" s="209" t="s">
        <v>13</v>
      </c>
      <c r="Y104" s="209" t="s">
        <v>174</v>
      </c>
      <c r="Z104" s="209" t="s">
        <v>175</v>
      </c>
      <c r="AA104" s="209" t="s">
        <v>176</v>
      </c>
      <c r="AB104" s="213" t="s">
        <v>1129</v>
      </c>
      <c r="AC104" s="214">
        <v>41148</v>
      </c>
    </row>
    <row r="105" spans="1:29" s="198" customFormat="1" ht="33.75" hidden="1" x14ac:dyDescent="0.2">
      <c r="A105" s="207">
        <v>2012520000162</v>
      </c>
      <c r="B105" s="208" t="s">
        <v>182</v>
      </c>
      <c r="C105" s="209" t="s">
        <v>13</v>
      </c>
      <c r="D105" s="209" t="s">
        <v>1434</v>
      </c>
      <c r="E105" s="210">
        <f t="shared" si="3"/>
        <v>1451882000</v>
      </c>
      <c r="F105" s="211">
        <v>0</v>
      </c>
      <c r="G105" s="216">
        <v>1451882000</v>
      </c>
      <c r="H105" s="211">
        <v>0</v>
      </c>
      <c r="I105" s="211">
        <v>0</v>
      </c>
      <c r="J105" s="211">
        <v>0</v>
      </c>
      <c r="K105" s="211">
        <v>0</v>
      </c>
      <c r="L105" s="211">
        <f t="shared" si="4"/>
        <v>0</v>
      </c>
      <c r="M105" s="211">
        <v>0</v>
      </c>
      <c r="N105" s="211">
        <v>0</v>
      </c>
      <c r="O105" s="211">
        <v>0</v>
      </c>
      <c r="P105" s="211">
        <v>0</v>
      </c>
      <c r="Q105" s="211">
        <v>0</v>
      </c>
      <c r="R105" s="211">
        <v>0</v>
      </c>
      <c r="S105" s="211">
        <f t="shared" si="5"/>
        <v>1451882000</v>
      </c>
      <c r="T105" s="211">
        <v>179333</v>
      </c>
      <c r="U105" s="209" t="s">
        <v>51</v>
      </c>
      <c r="V105" s="209" t="s">
        <v>13</v>
      </c>
      <c r="W105" s="209" t="s">
        <v>27</v>
      </c>
      <c r="X105" s="209" t="s">
        <v>13</v>
      </c>
      <c r="Y105" s="209" t="s">
        <v>76</v>
      </c>
      <c r="Z105" s="209" t="s">
        <v>77</v>
      </c>
      <c r="AA105" s="209" t="s">
        <v>164</v>
      </c>
      <c r="AB105" s="213" t="s">
        <v>1129</v>
      </c>
      <c r="AC105" s="214">
        <v>41190</v>
      </c>
    </row>
    <row r="106" spans="1:29" s="198" customFormat="1" ht="45" hidden="1" x14ac:dyDescent="0.2">
      <c r="A106" s="207">
        <v>2012520000163</v>
      </c>
      <c r="B106" s="208" t="s">
        <v>183</v>
      </c>
      <c r="C106" s="209" t="s">
        <v>184</v>
      </c>
      <c r="D106" s="209" t="s">
        <v>1429</v>
      </c>
      <c r="E106" s="210">
        <f t="shared" si="3"/>
        <v>69217700</v>
      </c>
      <c r="F106" s="211">
        <v>0</v>
      </c>
      <c r="G106" s="216">
        <v>69217700</v>
      </c>
      <c r="H106" s="211">
        <v>0</v>
      </c>
      <c r="I106" s="211">
        <v>0</v>
      </c>
      <c r="J106" s="211">
        <v>0</v>
      </c>
      <c r="K106" s="211">
        <v>0</v>
      </c>
      <c r="L106" s="211">
        <f t="shared" si="4"/>
        <v>0</v>
      </c>
      <c r="M106" s="211">
        <v>0</v>
      </c>
      <c r="N106" s="211">
        <v>0</v>
      </c>
      <c r="O106" s="211">
        <v>0</v>
      </c>
      <c r="P106" s="211">
        <v>0</v>
      </c>
      <c r="Q106" s="211">
        <v>0</v>
      </c>
      <c r="R106" s="211">
        <v>0</v>
      </c>
      <c r="S106" s="211">
        <f t="shared" si="5"/>
        <v>69217700</v>
      </c>
      <c r="T106" s="211">
        <v>1116</v>
      </c>
      <c r="U106" s="209" t="s">
        <v>40</v>
      </c>
      <c r="V106" s="209" t="s">
        <v>13</v>
      </c>
      <c r="W106" s="209" t="s">
        <v>29</v>
      </c>
      <c r="X106" s="209" t="s">
        <v>13</v>
      </c>
      <c r="Y106" s="209" t="s">
        <v>145</v>
      </c>
      <c r="Z106" s="209" t="s">
        <v>145</v>
      </c>
      <c r="AA106" s="209" t="s">
        <v>147</v>
      </c>
      <c r="AB106" s="213" t="s">
        <v>1129</v>
      </c>
      <c r="AC106" s="214">
        <v>41129</v>
      </c>
    </row>
    <row r="107" spans="1:29" s="198" customFormat="1" ht="33.75" hidden="1" x14ac:dyDescent="0.2">
      <c r="A107" s="207">
        <v>2012520000164</v>
      </c>
      <c r="B107" s="208" t="s">
        <v>185</v>
      </c>
      <c r="C107" s="209" t="s">
        <v>13</v>
      </c>
      <c r="D107" s="209" t="s">
        <v>1434</v>
      </c>
      <c r="E107" s="210">
        <f t="shared" si="3"/>
        <v>375650000000</v>
      </c>
      <c r="F107" s="211">
        <v>0</v>
      </c>
      <c r="G107" s="216">
        <v>375650000000</v>
      </c>
      <c r="H107" s="211">
        <v>0</v>
      </c>
      <c r="I107" s="211">
        <v>0</v>
      </c>
      <c r="J107" s="211">
        <v>0</v>
      </c>
      <c r="K107" s="211">
        <v>0</v>
      </c>
      <c r="L107" s="211">
        <f t="shared" si="4"/>
        <v>0</v>
      </c>
      <c r="M107" s="211">
        <v>0</v>
      </c>
      <c r="N107" s="211">
        <v>0</v>
      </c>
      <c r="O107" s="211">
        <v>0</v>
      </c>
      <c r="P107" s="211">
        <v>0</v>
      </c>
      <c r="Q107" s="211">
        <v>0</v>
      </c>
      <c r="R107" s="211">
        <v>0</v>
      </c>
      <c r="S107" s="211">
        <f t="shared" si="5"/>
        <v>375650000000</v>
      </c>
      <c r="T107" s="211">
        <v>196872</v>
      </c>
      <c r="U107" s="209" t="s">
        <v>51</v>
      </c>
      <c r="V107" s="209" t="s">
        <v>13</v>
      </c>
      <c r="W107" s="209" t="s">
        <v>27</v>
      </c>
      <c r="X107" s="209" t="s">
        <v>13</v>
      </c>
      <c r="Y107" s="209" t="s">
        <v>76</v>
      </c>
      <c r="Z107" s="209" t="s">
        <v>77</v>
      </c>
      <c r="AA107" s="209" t="s">
        <v>78</v>
      </c>
      <c r="AB107" s="213" t="s">
        <v>1129</v>
      </c>
      <c r="AC107" s="214">
        <v>41127</v>
      </c>
    </row>
    <row r="108" spans="1:29" s="198" customFormat="1" ht="33.75" hidden="1" x14ac:dyDescent="0.2">
      <c r="A108" s="207">
        <v>2012520000165</v>
      </c>
      <c r="B108" s="208" t="s">
        <v>186</v>
      </c>
      <c r="C108" s="209" t="s">
        <v>13</v>
      </c>
      <c r="D108" s="209" t="s">
        <v>1434</v>
      </c>
      <c r="E108" s="210">
        <f t="shared" si="3"/>
        <v>2443000000</v>
      </c>
      <c r="F108" s="211">
        <v>0</v>
      </c>
      <c r="G108" s="216">
        <v>2443000000</v>
      </c>
      <c r="H108" s="211">
        <v>0</v>
      </c>
      <c r="I108" s="211">
        <v>0</v>
      </c>
      <c r="J108" s="211">
        <v>0</v>
      </c>
      <c r="K108" s="211">
        <v>0</v>
      </c>
      <c r="L108" s="211">
        <f t="shared" si="4"/>
        <v>0</v>
      </c>
      <c r="M108" s="211">
        <v>0</v>
      </c>
      <c r="N108" s="211">
        <v>0</v>
      </c>
      <c r="O108" s="211">
        <v>0</v>
      </c>
      <c r="P108" s="211">
        <v>0</v>
      </c>
      <c r="Q108" s="211">
        <v>0</v>
      </c>
      <c r="R108" s="211">
        <v>0</v>
      </c>
      <c r="S108" s="211">
        <f t="shared" si="5"/>
        <v>2443000000</v>
      </c>
      <c r="T108" s="211">
        <v>196872</v>
      </c>
      <c r="U108" s="209" t="s">
        <v>51</v>
      </c>
      <c r="V108" s="209" t="s">
        <v>13</v>
      </c>
      <c r="W108" s="209" t="s">
        <v>27</v>
      </c>
      <c r="X108" s="209" t="s">
        <v>13</v>
      </c>
      <c r="Y108" s="209" t="s">
        <v>76</v>
      </c>
      <c r="Z108" s="209" t="s">
        <v>77</v>
      </c>
      <c r="AA108" s="209" t="s">
        <v>78</v>
      </c>
      <c r="AB108" s="213" t="s">
        <v>1129</v>
      </c>
      <c r="AC108" s="214">
        <v>41128</v>
      </c>
    </row>
    <row r="109" spans="1:29" s="198" customFormat="1" ht="33.75" hidden="1" x14ac:dyDescent="0.2">
      <c r="A109" s="207">
        <v>2012520000166</v>
      </c>
      <c r="B109" s="208" t="s">
        <v>187</v>
      </c>
      <c r="C109" s="209" t="s">
        <v>13</v>
      </c>
      <c r="D109" s="209" t="s">
        <v>1434</v>
      </c>
      <c r="E109" s="210">
        <f t="shared" si="3"/>
        <v>585300000</v>
      </c>
      <c r="F109" s="211">
        <v>0</v>
      </c>
      <c r="G109" s="216">
        <v>585300000</v>
      </c>
      <c r="H109" s="211">
        <v>0</v>
      </c>
      <c r="I109" s="211">
        <v>0</v>
      </c>
      <c r="J109" s="211">
        <v>0</v>
      </c>
      <c r="K109" s="211">
        <v>0</v>
      </c>
      <c r="L109" s="211">
        <f t="shared" si="4"/>
        <v>0</v>
      </c>
      <c r="M109" s="211">
        <v>0</v>
      </c>
      <c r="N109" s="211">
        <v>0</v>
      </c>
      <c r="O109" s="211">
        <v>0</v>
      </c>
      <c r="P109" s="211">
        <v>0</v>
      </c>
      <c r="Q109" s="211">
        <v>0</v>
      </c>
      <c r="R109" s="211">
        <v>0</v>
      </c>
      <c r="S109" s="211">
        <f t="shared" si="5"/>
        <v>585300000</v>
      </c>
      <c r="T109" s="211">
        <v>189180</v>
      </c>
      <c r="U109" s="209" t="s">
        <v>51</v>
      </c>
      <c r="V109" s="209" t="s">
        <v>188</v>
      </c>
      <c r="W109" s="209" t="s">
        <v>27</v>
      </c>
      <c r="X109" s="209" t="s">
        <v>41</v>
      </c>
      <c r="Y109" s="209" t="s">
        <v>76</v>
      </c>
      <c r="Z109" s="209" t="s">
        <v>77</v>
      </c>
      <c r="AA109" s="209" t="s">
        <v>78</v>
      </c>
      <c r="AB109" s="213" t="s">
        <v>1129</v>
      </c>
      <c r="AC109" s="214">
        <v>41130</v>
      </c>
    </row>
    <row r="110" spans="1:29" s="198" customFormat="1" ht="56.25" hidden="1" x14ac:dyDescent="0.2">
      <c r="A110" s="207">
        <v>2012520000167</v>
      </c>
      <c r="B110" s="208" t="s">
        <v>189</v>
      </c>
      <c r="C110" s="209" t="s">
        <v>149</v>
      </c>
      <c r="D110" s="209" t="s">
        <v>1424</v>
      </c>
      <c r="E110" s="210">
        <f t="shared" si="3"/>
        <v>230000000</v>
      </c>
      <c r="F110" s="211">
        <v>100000000</v>
      </c>
      <c r="G110" s="216">
        <v>0</v>
      </c>
      <c r="H110" s="211">
        <v>0</v>
      </c>
      <c r="I110" s="211">
        <v>0</v>
      </c>
      <c r="J110" s="211">
        <v>0</v>
      </c>
      <c r="K110" s="211">
        <v>130000000</v>
      </c>
      <c r="L110" s="211">
        <f t="shared" si="4"/>
        <v>0</v>
      </c>
      <c r="M110" s="211">
        <v>0</v>
      </c>
      <c r="N110" s="211">
        <v>0</v>
      </c>
      <c r="O110" s="211">
        <v>0</v>
      </c>
      <c r="P110" s="211">
        <v>0</v>
      </c>
      <c r="Q110" s="211">
        <v>0</v>
      </c>
      <c r="R110" s="211">
        <v>0</v>
      </c>
      <c r="S110" s="211">
        <f t="shared" si="5"/>
        <v>230000000</v>
      </c>
      <c r="T110" s="211">
        <v>5936</v>
      </c>
      <c r="U110" s="209" t="s">
        <v>12</v>
      </c>
      <c r="V110" s="209" t="s">
        <v>150</v>
      </c>
      <c r="W110" s="209" t="s">
        <v>39</v>
      </c>
      <c r="X110" s="209" t="s">
        <v>150</v>
      </c>
      <c r="Y110" s="209" t="s">
        <v>76</v>
      </c>
      <c r="Z110" s="209" t="s">
        <v>190</v>
      </c>
      <c r="AA110" s="209" t="s">
        <v>97</v>
      </c>
      <c r="AB110" s="213" t="s">
        <v>1129</v>
      </c>
      <c r="AC110" s="214">
        <v>41130</v>
      </c>
    </row>
    <row r="111" spans="1:29" s="198" customFormat="1" ht="56.25" hidden="1" x14ac:dyDescent="0.2">
      <c r="A111" s="207">
        <v>2012520000168</v>
      </c>
      <c r="B111" s="208" t="s">
        <v>191</v>
      </c>
      <c r="C111" s="209" t="s">
        <v>125</v>
      </c>
      <c r="D111" s="209" t="s">
        <v>1424</v>
      </c>
      <c r="E111" s="210">
        <f t="shared" si="3"/>
        <v>35920703</v>
      </c>
      <c r="F111" s="211">
        <v>0</v>
      </c>
      <c r="G111" s="216">
        <v>34920703</v>
      </c>
      <c r="H111" s="211">
        <v>1000000</v>
      </c>
      <c r="I111" s="211">
        <v>0</v>
      </c>
      <c r="J111" s="211">
        <v>0</v>
      </c>
      <c r="K111" s="211">
        <v>0</v>
      </c>
      <c r="L111" s="211">
        <f t="shared" si="4"/>
        <v>0</v>
      </c>
      <c r="M111" s="211">
        <v>0</v>
      </c>
      <c r="N111" s="211">
        <v>0</v>
      </c>
      <c r="O111" s="211">
        <v>0</v>
      </c>
      <c r="P111" s="211">
        <v>0</v>
      </c>
      <c r="Q111" s="211">
        <v>0</v>
      </c>
      <c r="R111" s="211">
        <v>0</v>
      </c>
      <c r="S111" s="211">
        <f t="shared" si="5"/>
        <v>35920703</v>
      </c>
      <c r="T111" s="211">
        <v>100</v>
      </c>
      <c r="U111" s="209" t="s">
        <v>12</v>
      </c>
      <c r="V111" s="209" t="s">
        <v>13</v>
      </c>
      <c r="W111" s="209" t="s">
        <v>192</v>
      </c>
      <c r="X111" s="209" t="s">
        <v>13</v>
      </c>
      <c r="Y111" s="209" t="s">
        <v>167</v>
      </c>
      <c r="Z111" s="209" t="s">
        <v>168</v>
      </c>
      <c r="AA111" s="209" t="s">
        <v>169</v>
      </c>
      <c r="AB111" s="213" t="s">
        <v>1129</v>
      </c>
      <c r="AC111" s="214">
        <v>41136</v>
      </c>
    </row>
    <row r="112" spans="1:29" s="198" customFormat="1" ht="22.5" hidden="1" x14ac:dyDescent="0.2">
      <c r="A112" s="207">
        <v>2012520000169</v>
      </c>
      <c r="B112" s="208" t="s">
        <v>193</v>
      </c>
      <c r="C112" s="209" t="s">
        <v>16</v>
      </c>
      <c r="D112" s="209" t="s">
        <v>1428</v>
      </c>
      <c r="E112" s="216">
        <f t="shared" si="3"/>
        <v>0</v>
      </c>
      <c r="F112" s="211">
        <v>0</v>
      </c>
      <c r="G112" s="216">
        <v>0</v>
      </c>
      <c r="H112" s="211">
        <v>0</v>
      </c>
      <c r="I112" s="211">
        <v>0</v>
      </c>
      <c r="J112" s="211">
        <v>0</v>
      </c>
      <c r="K112" s="211">
        <v>0</v>
      </c>
      <c r="L112" s="211">
        <f t="shared" si="4"/>
        <v>0</v>
      </c>
      <c r="M112" s="211">
        <v>0</v>
      </c>
      <c r="N112" s="211">
        <v>0</v>
      </c>
      <c r="O112" s="211">
        <v>0</v>
      </c>
      <c r="P112" s="211">
        <v>0</v>
      </c>
      <c r="Q112" s="211">
        <v>0</v>
      </c>
      <c r="R112" s="211">
        <v>0</v>
      </c>
      <c r="S112" s="211">
        <f t="shared" si="5"/>
        <v>0</v>
      </c>
      <c r="T112" s="211">
        <v>244</v>
      </c>
      <c r="U112" s="209" t="s">
        <v>49</v>
      </c>
      <c r="V112" s="209" t="s">
        <v>13</v>
      </c>
      <c r="W112" s="209" t="s">
        <v>17</v>
      </c>
      <c r="X112" s="209" t="s">
        <v>13</v>
      </c>
      <c r="Y112" s="209" t="s">
        <v>194</v>
      </c>
      <c r="Z112" s="209" t="s">
        <v>17</v>
      </c>
      <c r="AA112" s="209" t="s">
        <v>17</v>
      </c>
      <c r="AB112" s="213" t="s">
        <v>1129</v>
      </c>
      <c r="AC112" s="214">
        <v>41138</v>
      </c>
    </row>
    <row r="113" spans="1:29" s="198" customFormat="1" ht="45" hidden="1" x14ac:dyDescent="0.2">
      <c r="A113" s="207">
        <v>2012520000170</v>
      </c>
      <c r="B113" s="208" t="s">
        <v>195</v>
      </c>
      <c r="C113" s="209" t="s">
        <v>54</v>
      </c>
      <c r="D113" s="209" t="s">
        <v>1428</v>
      </c>
      <c r="E113" s="210">
        <f t="shared" si="3"/>
        <v>24224143</v>
      </c>
      <c r="F113" s="211">
        <v>0</v>
      </c>
      <c r="G113" s="216">
        <v>24224143</v>
      </c>
      <c r="H113" s="211">
        <v>0</v>
      </c>
      <c r="I113" s="211">
        <v>0</v>
      </c>
      <c r="J113" s="211">
        <v>0</v>
      </c>
      <c r="K113" s="211">
        <v>0</v>
      </c>
      <c r="L113" s="217">
        <f t="shared" si="4"/>
        <v>2616008</v>
      </c>
      <c r="M113" s="211">
        <v>0</v>
      </c>
      <c r="N113" s="211">
        <v>0</v>
      </c>
      <c r="O113" s="211">
        <v>2616008</v>
      </c>
      <c r="P113" s="211">
        <v>0</v>
      </c>
      <c r="Q113" s="211">
        <v>0</v>
      </c>
      <c r="R113" s="211">
        <v>0</v>
      </c>
      <c r="S113" s="211">
        <f t="shared" si="5"/>
        <v>26840151</v>
      </c>
      <c r="T113" s="211">
        <v>193</v>
      </c>
      <c r="U113" s="209" t="s">
        <v>12</v>
      </c>
      <c r="V113" s="209" t="s">
        <v>13</v>
      </c>
      <c r="W113" s="209" t="s">
        <v>14</v>
      </c>
      <c r="X113" s="209" t="s">
        <v>196</v>
      </c>
      <c r="Y113" s="209" t="s">
        <v>76</v>
      </c>
      <c r="Z113" s="209" t="s">
        <v>135</v>
      </c>
      <c r="AA113" s="209" t="s">
        <v>136</v>
      </c>
      <c r="AB113" s="213" t="s">
        <v>1415</v>
      </c>
      <c r="AC113" s="214">
        <v>41142</v>
      </c>
    </row>
    <row r="114" spans="1:29" s="198" customFormat="1" ht="56.25" hidden="1" x14ac:dyDescent="0.2">
      <c r="A114" s="207">
        <v>2012520000171</v>
      </c>
      <c r="B114" s="208" t="s">
        <v>197</v>
      </c>
      <c r="C114" s="209" t="s">
        <v>16</v>
      </c>
      <c r="D114" s="209" t="s">
        <v>1428</v>
      </c>
      <c r="E114" s="210">
        <f t="shared" si="3"/>
        <v>100800000</v>
      </c>
      <c r="F114" s="211">
        <v>0</v>
      </c>
      <c r="G114" s="216">
        <v>100800000</v>
      </c>
      <c r="H114" s="211">
        <v>0</v>
      </c>
      <c r="I114" s="211">
        <v>0</v>
      </c>
      <c r="J114" s="211">
        <v>0</v>
      </c>
      <c r="K114" s="211">
        <v>0</v>
      </c>
      <c r="L114" s="211">
        <f t="shared" si="4"/>
        <v>0</v>
      </c>
      <c r="M114" s="211">
        <v>0</v>
      </c>
      <c r="N114" s="211">
        <v>0</v>
      </c>
      <c r="O114" s="211">
        <v>0</v>
      </c>
      <c r="P114" s="211">
        <v>0</v>
      </c>
      <c r="Q114" s="211">
        <v>0</v>
      </c>
      <c r="R114" s="211">
        <v>0</v>
      </c>
      <c r="S114" s="211">
        <f t="shared" si="5"/>
        <v>100800000</v>
      </c>
      <c r="T114" s="211">
        <v>6402</v>
      </c>
      <c r="U114" s="209" t="s">
        <v>51</v>
      </c>
      <c r="V114" s="209" t="s">
        <v>13</v>
      </c>
      <c r="W114" s="209" t="s">
        <v>26</v>
      </c>
      <c r="X114" s="209" t="s">
        <v>196</v>
      </c>
      <c r="Y114" s="209" t="s">
        <v>76</v>
      </c>
      <c r="Z114" s="209" t="s">
        <v>77</v>
      </c>
      <c r="AA114" s="209" t="s">
        <v>78</v>
      </c>
      <c r="AB114" s="213" t="s">
        <v>1129</v>
      </c>
      <c r="AC114" s="214">
        <v>41185</v>
      </c>
    </row>
    <row r="115" spans="1:29" s="198" customFormat="1" ht="45" hidden="1" x14ac:dyDescent="0.2">
      <c r="A115" s="207">
        <v>2012520000172</v>
      </c>
      <c r="B115" s="208" t="s">
        <v>198</v>
      </c>
      <c r="C115" s="209" t="s">
        <v>20</v>
      </c>
      <c r="D115" s="209" t="s">
        <v>1423</v>
      </c>
      <c r="E115" s="216">
        <f t="shared" si="3"/>
        <v>70000000</v>
      </c>
      <c r="F115" s="211">
        <v>0</v>
      </c>
      <c r="G115" s="216">
        <v>15000000</v>
      </c>
      <c r="H115" s="211">
        <v>10000000</v>
      </c>
      <c r="I115" s="211">
        <v>0</v>
      </c>
      <c r="J115" s="211">
        <v>0</v>
      </c>
      <c r="K115" s="211">
        <v>45000000</v>
      </c>
      <c r="L115" s="211">
        <f t="shared" si="4"/>
        <v>0</v>
      </c>
      <c r="M115" s="211">
        <v>0</v>
      </c>
      <c r="N115" s="211">
        <v>0</v>
      </c>
      <c r="O115" s="211">
        <v>0</v>
      </c>
      <c r="P115" s="211">
        <v>0</v>
      </c>
      <c r="Q115" s="211">
        <v>0</v>
      </c>
      <c r="R115" s="211">
        <v>0</v>
      </c>
      <c r="S115" s="211">
        <f t="shared" si="5"/>
        <v>70000000</v>
      </c>
      <c r="T115" s="211">
        <v>89</v>
      </c>
      <c r="U115" s="209" t="s">
        <v>40</v>
      </c>
      <c r="V115" s="209" t="s">
        <v>199</v>
      </c>
      <c r="W115" s="209" t="s">
        <v>48</v>
      </c>
      <c r="X115" s="209" t="s">
        <v>13</v>
      </c>
      <c r="Y115" s="209" t="s">
        <v>145</v>
      </c>
      <c r="Z115" s="209" t="s">
        <v>146</v>
      </c>
      <c r="AA115" s="209" t="s">
        <v>147</v>
      </c>
      <c r="AB115" s="213" t="s">
        <v>1129</v>
      </c>
      <c r="AC115" s="214">
        <v>41143</v>
      </c>
    </row>
    <row r="116" spans="1:29" s="198" customFormat="1" ht="33.75" hidden="1" x14ac:dyDescent="0.2">
      <c r="A116" s="207">
        <v>2012520000173</v>
      </c>
      <c r="B116" s="208" t="s">
        <v>200</v>
      </c>
      <c r="C116" s="209" t="s">
        <v>13</v>
      </c>
      <c r="D116" s="209" t="s">
        <v>1434</v>
      </c>
      <c r="E116" s="210">
        <f t="shared" si="3"/>
        <v>218823660</v>
      </c>
      <c r="F116" s="211">
        <v>0</v>
      </c>
      <c r="G116" s="216">
        <v>25500000</v>
      </c>
      <c r="H116" s="211">
        <v>0</v>
      </c>
      <c r="I116" s="211">
        <v>0</v>
      </c>
      <c r="J116" s="211">
        <v>0</v>
      </c>
      <c r="K116" s="211">
        <v>193323660</v>
      </c>
      <c r="L116" s="211">
        <f t="shared" si="4"/>
        <v>0</v>
      </c>
      <c r="M116" s="211">
        <v>0</v>
      </c>
      <c r="N116" s="211">
        <v>0</v>
      </c>
      <c r="O116" s="211">
        <v>0</v>
      </c>
      <c r="P116" s="211">
        <v>0</v>
      </c>
      <c r="Q116" s="211">
        <v>0</v>
      </c>
      <c r="R116" s="211">
        <v>0</v>
      </c>
      <c r="S116" s="211">
        <f t="shared" si="5"/>
        <v>218823660</v>
      </c>
      <c r="T116" s="211">
        <v>73987</v>
      </c>
      <c r="U116" s="209" t="s">
        <v>40</v>
      </c>
      <c r="V116" s="209" t="s">
        <v>13</v>
      </c>
      <c r="W116" s="209" t="s">
        <v>42</v>
      </c>
      <c r="X116" s="209" t="s">
        <v>13</v>
      </c>
      <c r="Y116" s="209" t="s">
        <v>145</v>
      </c>
      <c r="Z116" s="209" t="s">
        <v>146</v>
      </c>
      <c r="AA116" s="209" t="s">
        <v>201</v>
      </c>
      <c r="AB116" s="213" t="s">
        <v>1129</v>
      </c>
      <c r="AC116" s="214">
        <v>41143</v>
      </c>
    </row>
    <row r="117" spans="1:29" s="198" customFormat="1" ht="56.25" hidden="1" x14ac:dyDescent="0.2">
      <c r="A117" s="207">
        <v>2012520000174</v>
      </c>
      <c r="B117" s="208" t="s">
        <v>202</v>
      </c>
      <c r="C117" s="209" t="s">
        <v>203</v>
      </c>
      <c r="D117" s="209" t="s">
        <v>1423</v>
      </c>
      <c r="E117" s="210">
        <f t="shared" si="3"/>
        <v>87689716</v>
      </c>
      <c r="F117" s="211">
        <v>0</v>
      </c>
      <c r="G117" s="216">
        <v>60000000</v>
      </c>
      <c r="H117" s="211">
        <v>27689716</v>
      </c>
      <c r="I117" s="211">
        <v>0</v>
      </c>
      <c r="J117" s="211">
        <v>0</v>
      </c>
      <c r="K117" s="211">
        <v>0</v>
      </c>
      <c r="L117" s="211">
        <f t="shared" si="4"/>
        <v>0</v>
      </c>
      <c r="M117" s="211">
        <v>0</v>
      </c>
      <c r="N117" s="211">
        <v>0</v>
      </c>
      <c r="O117" s="211">
        <v>0</v>
      </c>
      <c r="P117" s="211">
        <v>0</v>
      </c>
      <c r="Q117" s="211">
        <v>0</v>
      </c>
      <c r="R117" s="211">
        <v>0</v>
      </c>
      <c r="S117" s="211">
        <f t="shared" si="5"/>
        <v>87689716</v>
      </c>
      <c r="T117" s="211">
        <v>1000</v>
      </c>
      <c r="U117" s="209" t="s">
        <v>204</v>
      </c>
      <c r="V117" s="209" t="s">
        <v>205</v>
      </c>
      <c r="W117" s="209" t="s">
        <v>69</v>
      </c>
      <c r="X117" s="209" t="s">
        <v>205</v>
      </c>
      <c r="Y117" s="209" t="s">
        <v>174</v>
      </c>
      <c r="Z117" s="209" t="s">
        <v>206</v>
      </c>
      <c r="AA117" s="209" t="s">
        <v>207</v>
      </c>
      <c r="AB117" s="213" t="s">
        <v>1129</v>
      </c>
      <c r="AC117" s="214">
        <v>41143</v>
      </c>
    </row>
    <row r="118" spans="1:29" s="198" customFormat="1" ht="56.25" hidden="1" x14ac:dyDescent="0.2">
      <c r="A118" s="207">
        <v>2012520000175</v>
      </c>
      <c r="B118" s="208" t="s">
        <v>208</v>
      </c>
      <c r="C118" s="209" t="s">
        <v>33</v>
      </c>
      <c r="D118" s="209" t="s">
        <v>1430</v>
      </c>
      <c r="E118" s="210">
        <f t="shared" si="3"/>
        <v>34715516</v>
      </c>
      <c r="F118" s="211">
        <v>0</v>
      </c>
      <c r="G118" s="216">
        <v>34715516</v>
      </c>
      <c r="H118" s="211">
        <v>0</v>
      </c>
      <c r="I118" s="211">
        <v>0</v>
      </c>
      <c r="J118" s="211">
        <v>0</v>
      </c>
      <c r="K118" s="211">
        <v>0</v>
      </c>
      <c r="L118" s="211">
        <f t="shared" si="4"/>
        <v>0</v>
      </c>
      <c r="M118" s="211">
        <v>0</v>
      </c>
      <c r="N118" s="211">
        <v>0</v>
      </c>
      <c r="O118" s="211">
        <v>0</v>
      </c>
      <c r="P118" s="211">
        <v>0</v>
      </c>
      <c r="Q118" s="211">
        <v>0</v>
      </c>
      <c r="R118" s="211">
        <v>0</v>
      </c>
      <c r="S118" s="211">
        <f t="shared" si="5"/>
        <v>34715516</v>
      </c>
      <c r="T118" s="211">
        <v>33564</v>
      </c>
      <c r="U118" s="209" t="s">
        <v>204</v>
      </c>
      <c r="V118" s="209" t="s">
        <v>13</v>
      </c>
      <c r="W118" s="209" t="s">
        <v>69</v>
      </c>
      <c r="X118" s="209" t="s">
        <v>13</v>
      </c>
      <c r="Y118" s="209" t="s">
        <v>174</v>
      </c>
      <c r="Z118" s="209" t="s">
        <v>206</v>
      </c>
      <c r="AA118" s="209" t="s">
        <v>207</v>
      </c>
      <c r="AB118" s="213" t="s">
        <v>1129</v>
      </c>
      <c r="AC118" s="214">
        <v>41144</v>
      </c>
    </row>
    <row r="119" spans="1:29" s="198" customFormat="1" ht="33.75" hidden="1" x14ac:dyDescent="0.2">
      <c r="A119" s="207">
        <v>2012520000176</v>
      </c>
      <c r="B119" s="208" t="s">
        <v>209</v>
      </c>
      <c r="C119" s="209" t="s">
        <v>65</v>
      </c>
      <c r="D119" s="209" t="s">
        <v>1423</v>
      </c>
      <c r="E119" s="210">
        <f t="shared" si="3"/>
        <v>120000</v>
      </c>
      <c r="F119" s="211">
        <v>0</v>
      </c>
      <c r="G119" s="216">
        <v>120000</v>
      </c>
      <c r="H119" s="211">
        <v>0</v>
      </c>
      <c r="I119" s="211">
        <v>0</v>
      </c>
      <c r="J119" s="211">
        <v>0</v>
      </c>
      <c r="K119" s="211">
        <v>0</v>
      </c>
      <c r="L119" s="211">
        <f t="shared" si="4"/>
        <v>0</v>
      </c>
      <c r="M119" s="211">
        <v>0</v>
      </c>
      <c r="N119" s="211">
        <v>0</v>
      </c>
      <c r="O119" s="211">
        <v>0</v>
      </c>
      <c r="P119" s="211">
        <v>0</v>
      </c>
      <c r="Q119" s="211">
        <v>0</v>
      </c>
      <c r="R119" s="211">
        <v>0</v>
      </c>
      <c r="S119" s="211">
        <f t="shared" si="5"/>
        <v>120000</v>
      </c>
      <c r="T119" s="211">
        <v>5993</v>
      </c>
      <c r="U119" s="209" t="s">
        <v>66</v>
      </c>
      <c r="V119" s="209" t="s">
        <v>210</v>
      </c>
      <c r="W119" s="209" t="s">
        <v>26</v>
      </c>
      <c r="X119" s="209" t="s">
        <v>13</v>
      </c>
      <c r="Y119" s="209" t="s">
        <v>76</v>
      </c>
      <c r="Z119" s="209" t="s">
        <v>76</v>
      </c>
      <c r="AA119" s="209" t="s">
        <v>97</v>
      </c>
      <c r="AB119" s="213" t="s">
        <v>1129</v>
      </c>
      <c r="AC119" s="214">
        <v>41145</v>
      </c>
    </row>
    <row r="120" spans="1:29" s="198" customFormat="1" ht="33.75" hidden="1" x14ac:dyDescent="0.2">
      <c r="A120" s="207">
        <v>2012520000177</v>
      </c>
      <c r="B120" s="208" t="s">
        <v>211</v>
      </c>
      <c r="C120" s="209" t="s">
        <v>212</v>
      </c>
      <c r="D120" s="209" t="s">
        <v>1427</v>
      </c>
      <c r="E120" s="210">
        <f t="shared" si="3"/>
        <v>43200000</v>
      </c>
      <c r="F120" s="211">
        <v>0</v>
      </c>
      <c r="G120" s="216">
        <v>43200000</v>
      </c>
      <c r="H120" s="211">
        <v>0</v>
      </c>
      <c r="I120" s="211">
        <v>0</v>
      </c>
      <c r="J120" s="211">
        <v>0</v>
      </c>
      <c r="K120" s="211">
        <v>0</v>
      </c>
      <c r="L120" s="211">
        <f t="shared" si="4"/>
        <v>0</v>
      </c>
      <c r="M120" s="211">
        <v>0</v>
      </c>
      <c r="N120" s="211">
        <v>0</v>
      </c>
      <c r="O120" s="211">
        <v>0</v>
      </c>
      <c r="P120" s="211">
        <v>0</v>
      </c>
      <c r="Q120" s="211">
        <v>0</v>
      </c>
      <c r="R120" s="211">
        <v>0</v>
      </c>
      <c r="S120" s="211">
        <f t="shared" si="5"/>
        <v>43200000</v>
      </c>
      <c r="T120" s="211">
        <v>259</v>
      </c>
      <c r="U120" s="209" t="s">
        <v>51</v>
      </c>
      <c r="V120" s="209" t="s">
        <v>213</v>
      </c>
      <c r="W120" s="209" t="s">
        <v>27</v>
      </c>
      <c r="X120" s="209" t="s">
        <v>213</v>
      </c>
      <c r="Y120" s="209" t="s">
        <v>76</v>
      </c>
      <c r="Z120" s="209" t="s">
        <v>77</v>
      </c>
      <c r="AA120" s="209" t="s">
        <v>78</v>
      </c>
      <c r="AB120" s="213" t="s">
        <v>1129</v>
      </c>
      <c r="AC120" s="214">
        <v>41150</v>
      </c>
    </row>
    <row r="121" spans="1:29" s="198" customFormat="1" ht="56.25" hidden="1" x14ac:dyDescent="0.2">
      <c r="A121" s="207">
        <v>2012520000178</v>
      </c>
      <c r="B121" s="208" t="s">
        <v>214</v>
      </c>
      <c r="C121" s="209" t="s">
        <v>215</v>
      </c>
      <c r="D121" s="209" t="s">
        <v>1423</v>
      </c>
      <c r="E121" s="210">
        <f t="shared" si="3"/>
        <v>139971423</v>
      </c>
      <c r="F121" s="211">
        <v>0</v>
      </c>
      <c r="G121" s="216">
        <v>100000000</v>
      </c>
      <c r="H121" s="211">
        <v>39971423</v>
      </c>
      <c r="I121" s="211">
        <v>0</v>
      </c>
      <c r="J121" s="211">
        <v>0</v>
      </c>
      <c r="K121" s="211">
        <v>0</v>
      </c>
      <c r="L121" s="211">
        <f t="shared" si="4"/>
        <v>0</v>
      </c>
      <c r="M121" s="211">
        <v>0</v>
      </c>
      <c r="N121" s="211">
        <v>0</v>
      </c>
      <c r="O121" s="211">
        <v>0</v>
      </c>
      <c r="P121" s="211">
        <v>0</v>
      </c>
      <c r="Q121" s="211">
        <v>0</v>
      </c>
      <c r="R121" s="211">
        <v>0</v>
      </c>
      <c r="S121" s="211">
        <f t="shared" si="5"/>
        <v>139971423</v>
      </c>
      <c r="T121" s="211">
        <v>2248</v>
      </c>
      <c r="U121" s="209" t="s">
        <v>204</v>
      </c>
      <c r="V121" s="209" t="s">
        <v>216</v>
      </c>
      <c r="W121" s="209" t="s">
        <v>217</v>
      </c>
      <c r="X121" s="209" t="s">
        <v>216</v>
      </c>
      <c r="Y121" s="209" t="s">
        <v>174</v>
      </c>
      <c r="Z121" s="209" t="s">
        <v>206</v>
      </c>
      <c r="AA121" s="209" t="s">
        <v>207</v>
      </c>
      <c r="AB121" s="213" t="s">
        <v>1129</v>
      </c>
      <c r="AC121" s="214">
        <v>41156</v>
      </c>
    </row>
    <row r="122" spans="1:29" s="198" customFormat="1" ht="56.25" hidden="1" x14ac:dyDescent="0.2">
      <c r="A122" s="207">
        <v>2012520000179</v>
      </c>
      <c r="B122" s="208" t="s">
        <v>218</v>
      </c>
      <c r="C122" s="209" t="s">
        <v>215</v>
      </c>
      <c r="D122" s="209" t="s">
        <v>1423</v>
      </c>
      <c r="E122" s="210">
        <f t="shared" si="3"/>
        <v>420250086</v>
      </c>
      <c r="F122" s="211">
        <v>0</v>
      </c>
      <c r="G122" s="216">
        <v>350001000</v>
      </c>
      <c r="H122" s="211">
        <v>70249086</v>
      </c>
      <c r="I122" s="211">
        <v>0</v>
      </c>
      <c r="J122" s="211">
        <v>0</v>
      </c>
      <c r="K122" s="211">
        <v>0</v>
      </c>
      <c r="L122" s="217">
        <f t="shared" si="4"/>
        <v>467406434</v>
      </c>
      <c r="M122" s="211">
        <v>0</v>
      </c>
      <c r="N122" s="211">
        <v>327434012</v>
      </c>
      <c r="O122" s="211">
        <v>139972422</v>
      </c>
      <c r="P122" s="211">
        <v>0</v>
      </c>
      <c r="Q122" s="211">
        <v>0</v>
      </c>
      <c r="R122" s="211">
        <v>0</v>
      </c>
      <c r="S122" s="211">
        <f t="shared" si="5"/>
        <v>887656520</v>
      </c>
      <c r="T122" s="211">
        <v>2147</v>
      </c>
      <c r="U122" s="209" t="s">
        <v>204</v>
      </c>
      <c r="V122" s="209" t="s">
        <v>219</v>
      </c>
      <c r="W122" s="209" t="s">
        <v>69</v>
      </c>
      <c r="X122" s="209" t="s">
        <v>220</v>
      </c>
      <c r="Y122" s="209" t="s">
        <v>174</v>
      </c>
      <c r="Z122" s="209" t="s">
        <v>206</v>
      </c>
      <c r="AA122" s="209" t="s">
        <v>207</v>
      </c>
      <c r="AB122" s="213" t="s">
        <v>1415</v>
      </c>
      <c r="AC122" s="214">
        <v>41156</v>
      </c>
    </row>
    <row r="123" spans="1:29" s="198" customFormat="1" ht="67.5" hidden="1" x14ac:dyDescent="0.2">
      <c r="A123" s="207">
        <v>2012520000180</v>
      </c>
      <c r="B123" s="208" t="s">
        <v>221</v>
      </c>
      <c r="C123" s="209" t="s">
        <v>16</v>
      </c>
      <c r="D123" s="209" t="s">
        <v>1428</v>
      </c>
      <c r="E123" s="210">
        <f t="shared" si="3"/>
        <v>102500000</v>
      </c>
      <c r="F123" s="211">
        <v>0</v>
      </c>
      <c r="G123" s="216">
        <v>102500000</v>
      </c>
      <c r="H123" s="211">
        <v>0</v>
      </c>
      <c r="I123" s="211">
        <v>0</v>
      </c>
      <c r="J123" s="211">
        <v>0</v>
      </c>
      <c r="K123" s="211">
        <v>0</v>
      </c>
      <c r="L123" s="211">
        <f t="shared" si="4"/>
        <v>0</v>
      </c>
      <c r="M123" s="211">
        <v>0</v>
      </c>
      <c r="N123" s="211">
        <v>0</v>
      </c>
      <c r="O123" s="211">
        <v>0</v>
      </c>
      <c r="P123" s="211">
        <v>0</v>
      </c>
      <c r="Q123" s="211">
        <v>0</v>
      </c>
      <c r="R123" s="211">
        <v>0</v>
      </c>
      <c r="S123" s="211">
        <f t="shared" si="5"/>
        <v>102500000</v>
      </c>
      <c r="T123" s="211">
        <v>1498234</v>
      </c>
      <c r="U123" s="209" t="s">
        <v>40</v>
      </c>
      <c r="V123" s="209" t="s">
        <v>13</v>
      </c>
      <c r="W123" s="209" t="s">
        <v>112</v>
      </c>
      <c r="X123" s="209" t="s">
        <v>13</v>
      </c>
      <c r="Y123" s="209" t="s">
        <v>174</v>
      </c>
      <c r="Z123" s="209" t="s">
        <v>175</v>
      </c>
      <c r="AA123" s="209" t="s">
        <v>176</v>
      </c>
      <c r="AB123" s="213" t="s">
        <v>1129</v>
      </c>
      <c r="AC123" s="214">
        <v>41156</v>
      </c>
    </row>
    <row r="124" spans="1:29" s="198" customFormat="1" ht="45" hidden="1" x14ac:dyDescent="0.2">
      <c r="A124" s="219">
        <v>2012520000182</v>
      </c>
      <c r="B124" s="208" t="s">
        <v>222</v>
      </c>
      <c r="C124" s="209" t="s">
        <v>63</v>
      </c>
      <c r="D124" s="209" t="s">
        <v>1430</v>
      </c>
      <c r="E124" s="210">
        <f t="shared" si="3"/>
        <v>159000000</v>
      </c>
      <c r="F124" s="211">
        <v>111300000</v>
      </c>
      <c r="G124" s="216">
        <v>0</v>
      </c>
      <c r="H124" s="211">
        <v>31800000</v>
      </c>
      <c r="I124" s="211">
        <v>15900000</v>
      </c>
      <c r="J124" s="211">
        <v>0</v>
      </c>
      <c r="K124" s="211">
        <v>0</v>
      </c>
      <c r="L124" s="217">
        <f t="shared" si="4"/>
        <v>-14000000</v>
      </c>
      <c r="M124" s="211">
        <v>-41300000</v>
      </c>
      <c r="N124" s="211">
        <v>30000000</v>
      </c>
      <c r="O124" s="211">
        <v>-1800000</v>
      </c>
      <c r="P124" s="211">
        <v>-15900000</v>
      </c>
      <c r="Q124" s="211">
        <v>0</v>
      </c>
      <c r="R124" s="211">
        <v>15000000</v>
      </c>
      <c r="S124" s="211">
        <f t="shared" si="5"/>
        <v>145000000</v>
      </c>
      <c r="T124" s="211">
        <v>7111</v>
      </c>
      <c r="U124" s="209" t="s">
        <v>22</v>
      </c>
      <c r="V124" s="209" t="s">
        <v>223</v>
      </c>
      <c r="W124" s="209" t="s">
        <v>23</v>
      </c>
      <c r="X124" s="209" t="s">
        <v>223</v>
      </c>
      <c r="Y124" s="209" t="s">
        <v>76</v>
      </c>
      <c r="Z124" s="209" t="s">
        <v>135</v>
      </c>
      <c r="AA124" s="209" t="s">
        <v>136</v>
      </c>
      <c r="AB124" s="213" t="s">
        <v>1415</v>
      </c>
      <c r="AC124" s="214">
        <v>41204</v>
      </c>
    </row>
    <row r="125" spans="1:29" s="198" customFormat="1" ht="33.75" hidden="1" x14ac:dyDescent="0.2">
      <c r="A125" s="207">
        <v>2012520000183</v>
      </c>
      <c r="B125" s="208" t="s">
        <v>224</v>
      </c>
      <c r="C125" s="209" t="s">
        <v>72</v>
      </c>
      <c r="D125" s="209" t="s">
        <v>1420</v>
      </c>
      <c r="E125" s="210">
        <f t="shared" si="3"/>
        <v>20000000</v>
      </c>
      <c r="F125" s="211">
        <v>0</v>
      </c>
      <c r="G125" s="216">
        <v>20000000</v>
      </c>
      <c r="H125" s="211">
        <v>0</v>
      </c>
      <c r="I125" s="211">
        <v>0</v>
      </c>
      <c r="J125" s="211">
        <v>0</v>
      </c>
      <c r="K125" s="211">
        <v>0</v>
      </c>
      <c r="L125" s="211">
        <f t="shared" si="4"/>
        <v>0</v>
      </c>
      <c r="M125" s="211">
        <v>0</v>
      </c>
      <c r="N125" s="211">
        <v>0</v>
      </c>
      <c r="O125" s="211">
        <v>0</v>
      </c>
      <c r="P125" s="211">
        <v>0</v>
      </c>
      <c r="Q125" s="211">
        <v>0</v>
      </c>
      <c r="R125" s="211">
        <v>0</v>
      </c>
      <c r="S125" s="211">
        <f t="shared" si="5"/>
        <v>20000000</v>
      </c>
      <c r="T125" s="211">
        <v>151198</v>
      </c>
      <c r="U125" s="209" t="s">
        <v>51</v>
      </c>
      <c r="V125" s="209" t="s">
        <v>188</v>
      </c>
      <c r="W125" s="209" t="s">
        <v>27</v>
      </c>
      <c r="X125" s="209" t="s">
        <v>13</v>
      </c>
      <c r="Y125" s="209" t="s">
        <v>76</v>
      </c>
      <c r="Z125" s="209" t="s">
        <v>77</v>
      </c>
      <c r="AA125" s="209" t="s">
        <v>164</v>
      </c>
      <c r="AB125" s="213" t="s">
        <v>1130</v>
      </c>
      <c r="AC125" s="214">
        <v>41172</v>
      </c>
    </row>
    <row r="126" spans="1:29" s="198" customFormat="1" ht="45" hidden="1" x14ac:dyDescent="0.2">
      <c r="A126" s="207">
        <v>2012520000184</v>
      </c>
      <c r="B126" s="208" t="s">
        <v>225</v>
      </c>
      <c r="C126" s="209" t="s">
        <v>16</v>
      </c>
      <c r="D126" s="209" t="s">
        <v>1428</v>
      </c>
      <c r="E126" s="210">
        <f t="shared" si="3"/>
        <v>157125000</v>
      </c>
      <c r="F126" s="211">
        <v>0</v>
      </c>
      <c r="G126" s="216">
        <v>157125000</v>
      </c>
      <c r="H126" s="211">
        <v>0</v>
      </c>
      <c r="I126" s="211">
        <v>0</v>
      </c>
      <c r="J126" s="211">
        <v>0</v>
      </c>
      <c r="K126" s="211">
        <v>0</v>
      </c>
      <c r="L126" s="211">
        <f t="shared" si="4"/>
        <v>0</v>
      </c>
      <c r="M126" s="211">
        <v>0</v>
      </c>
      <c r="N126" s="211">
        <v>0</v>
      </c>
      <c r="O126" s="211">
        <v>0</v>
      </c>
      <c r="P126" s="211">
        <v>0</v>
      </c>
      <c r="Q126" s="211">
        <v>0</v>
      </c>
      <c r="R126" s="211">
        <v>0</v>
      </c>
      <c r="S126" s="211">
        <f t="shared" si="5"/>
        <v>157125000</v>
      </c>
      <c r="T126" s="211">
        <v>850</v>
      </c>
      <c r="U126" s="209" t="s">
        <v>51</v>
      </c>
      <c r="V126" s="209" t="s">
        <v>13</v>
      </c>
      <c r="W126" s="209" t="s">
        <v>27</v>
      </c>
      <c r="X126" s="209" t="s">
        <v>13</v>
      </c>
      <c r="Y126" s="209" t="s">
        <v>76</v>
      </c>
      <c r="Z126" s="209" t="s">
        <v>77</v>
      </c>
      <c r="AA126" s="209" t="s">
        <v>164</v>
      </c>
      <c r="AB126" s="213" t="s">
        <v>1129</v>
      </c>
      <c r="AC126" s="214">
        <v>41172</v>
      </c>
    </row>
    <row r="127" spans="1:29" s="198" customFormat="1" ht="45" hidden="1" x14ac:dyDescent="0.2">
      <c r="A127" s="219">
        <v>2012520000185</v>
      </c>
      <c r="B127" s="208" t="s">
        <v>226</v>
      </c>
      <c r="C127" s="209" t="s">
        <v>227</v>
      </c>
      <c r="D127" s="209" t="s">
        <v>1430</v>
      </c>
      <c r="E127" s="210">
        <f t="shared" si="3"/>
        <v>158700000</v>
      </c>
      <c r="F127" s="211">
        <v>79200000</v>
      </c>
      <c r="G127" s="216">
        <v>0</v>
      </c>
      <c r="H127" s="211">
        <v>0</v>
      </c>
      <c r="I127" s="211">
        <v>0</v>
      </c>
      <c r="J127" s="211">
        <v>0</v>
      </c>
      <c r="K127" s="211">
        <v>79500000</v>
      </c>
      <c r="L127" s="211">
        <f t="shared" si="4"/>
        <v>0</v>
      </c>
      <c r="M127" s="211">
        <v>-29200000</v>
      </c>
      <c r="N127" s="211">
        <v>30000000</v>
      </c>
      <c r="O127" s="211">
        <v>0</v>
      </c>
      <c r="P127" s="211">
        <v>0</v>
      </c>
      <c r="Q127" s="211">
        <v>0</v>
      </c>
      <c r="R127" s="211">
        <v>-800000</v>
      </c>
      <c r="S127" s="211">
        <f t="shared" si="5"/>
        <v>158700000</v>
      </c>
      <c r="T127" s="211">
        <v>17712</v>
      </c>
      <c r="U127" s="209" t="s">
        <v>22</v>
      </c>
      <c r="V127" s="209" t="s">
        <v>228</v>
      </c>
      <c r="W127" s="209" t="s">
        <v>23</v>
      </c>
      <c r="X127" s="209" t="s">
        <v>228</v>
      </c>
      <c r="Y127" s="209" t="s">
        <v>76</v>
      </c>
      <c r="Z127" s="209" t="s">
        <v>135</v>
      </c>
      <c r="AA127" s="209" t="s">
        <v>136</v>
      </c>
      <c r="AB127" s="213" t="s">
        <v>1415</v>
      </c>
      <c r="AC127" s="214">
        <v>41204</v>
      </c>
    </row>
    <row r="128" spans="1:29" s="198" customFormat="1" ht="45" hidden="1" x14ac:dyDescent="0.2">
      <c r="A128" s="207">
        <v>2012520000186</v>
      </c>
      <c r="B128" s="208" t="s">
        <v>229</v>
      </c>
      <c r="C128" s="209" t="s">
        <v>35</v>
      </c>
      <c r="D128" s="209" t="s">
        <v>1423</v>
      </c>
      <c r="E128" s="210">
        <f t="shared" si="3"/>
        <v>99971350</v>
      </c>
      <c r="F128" s="211">
        <v>0</v>
      </c>
      <c r="G128" s="216">
        <v>0</v>
      </c>
      <c r="H128" s="211">
        <v>50000000</v>
      </c>
      <c r="I128" s="211">
        <v>0</v>
      </c>
      <c r="J128" s="211">
        <v>0</v>
      </c>
      <c r="K128" s="211">
        <v>49971350</v>
      </c>
      <c r="L128" s="211">
        <f t="shared" si="4"/>
        <v>0</v>
      </c>
      <c r="M128" s="211">
        <v>0</v>
      </c>
      <c r="N128" s="211">
        <v>0</v>
      </c>
      <c r="O128" s="211">
        <v>0</v>
      </c>
      <c r="P128" s="211">
        <v>0</v>
      </c>
      <c r="Q128" s="211">
        <v>0</v>
      </c>
      <c r="R128" s="211">
        <v>0</v>
      </c>
      <c r="S128" s="211">
        <f t="shared" si="5"/>
        <v>99971350</v>
      </c>
      <c r="T128" s="211">
        <v>15700</v>
      </c>
      <c r="U128" s="209" t="s">
        <v>22</v>
      </c>
      <c r="V128" s="209" t="s">
        <v>230</v>
      </c>
      <c r="W128" s="209" t="s">
        <v>23</v>
      </c>
      <c r="X128" s="209" t="s">
        <v>231</v>
      </c>
      <c r="Y128" s="209" t="s">
        <v>76</v>
      </c>
      <c r="Z128" s="209" t="s">
        <v>135</v>
      </c>
      <c r="AA128" s="209" t="s">
        <v>136</v>
      </c>
      <c r="AB128" s="213" t="s">
        <v>1130</v>
      </c>
      <c r="AC128" s="214">
        <v>41200</v>
      </c>
    </row>
    <row r="129" spans="1:29" s="198" customFormat="1" ht="45" hidden="1" x14ac:dyDescent="0.2">
      <c r="A129" s="207">
        <v>2012520000187</v>
      </c>
      <c r="B129" s="208" t="s">
        <v>232</v>
      </c>
      <c r="C129" s="209" t="s">
        <v>56</v>
      </c>
      <c r="D129" s="209" t="s">
        <v>1430</v>
      </c>
      <c r="E129" s="210">
        <f t="shared" si="3"/>
        <v>82582782</v>
      </c>
      <c r="F129" s="211">
        <v>82582782</v>
      </c>
      <c r="G129" s="216">
        <v>0</v>
      </c>
      <c r="H129" s="211">
        <v>0</v>
      </c>
      <c r="I129" s="211">
        <v>0</v>
      </c>
      <c r="J129" s="211">
        <v>0</v>
      </c>
      <c r="K129" s="211">
        <v>0</v>
      </c>
      <c r="L129" s="211">
        <f t="shared" si="4"/>
        <v>0</v>
      </c>
      <c r="M129" s="211">
        <v>0</v>
      </c>
      <c r="N129" s="211">
        <v>0</v>
      </c>
      <c r="O129" s="211">
        <v>0</v>
      </c>
      <c r="P129" s="211">
        <v>0</v>
      </c>
      <c r="Q129" s="211">
        <v>0</v>
      </c>
      <c r="R129" s="211">
        <v>0</v>
      </c>
      <c r="S129" s="211">
        <f t="shared" si="5"/>
        <v>82582782</v>
      </c>
      <c r="T129" s="211">
        <v>18542</v>
      </c>
      <c r="U129" s="209" t="s">
        <v>22</v>
      </c>
      <c r="V129" s="209" t="s">
        <v>233</v>
      </c>
      <c r="W129" s="209" t="s">
        <v>23</v>
      </c>
      <c r="X129" s="209" t="s">
        <v>233</v>
      </c>
      <c r="Y129" s="209" t="s">
        <v>76</v>
      </c>
      <c r="Z129" s="209" t="s">
        <v>135</v>
      </c>
      <c r="AA129" s="209" t="s">
        <v>136</v>
      </c>
      <c r="AB129" s="213" t="s">
        <v>1129</v>
      </c>
      <c r="AC129" s="214">
        <v>41200</v>
      </c>
    </row>
    <row r="130" spans="1:29" s="198" customFormat="1" ht="33.75" hidden="1" x14ac:dyDescent="0.2">
      <c r="A130" s="207">
        <v>2012520000188</v>
      </c>
      <c r="B130" s="208" t="s">
        <v>1228</v>
      </c>
      <c r="C130" s="209" t="s">
        <v>535</v>
      </c>
      <c r="D130" s="209" t="s">
        <v>1419</v>
      </c>
      <c r="E130" s="216">
        <f t="shared" si="3"/>
        <v>0</v>
      </c>
      <c r="F130" s="211">
        <v>0</v>
      </c>
      <c r="G130" s="216">
        <v>0</v>
      </c>
      <c r="H130" s="211">
        <v>0</v>
      </c>
      <c r="I130" s="211">
        <v>0</v>
      </c>
      <c r="J130" s="211">
        <v>0</v>
      </c>
      <c r="K130" s="211">
        <v>0</v>
      </c>
      <c r="L130" s="211">
        <f t="shared" si="4"/>
        <v>0</v>
      </c>
      <c r="M130" s="211">
        <v>0</v>
      </c>
      <c r="N130" s="211">
        <v>0</v>
      </c>
      <c r="O130" s="211">
        <v>0</v>
      </c>
      <c r="P130" s="211">
        <v>0</v>
      </c>
      <c r="Q130" s="211">
        <v>0</v>
      </c>
      <c r="R130" s="211">
        <v>0</v>
      </c>
      <c r="S130" s="211">
        <f t="shared" si="5"/>
        <v>0</v>
      </c>
      <c r="T130" s="211">
        <v>0</v>
      </c>
      <c r="U130" s="209" t="s">
        <v>1418</v>
      </c>
      <c r="V130" s="209" t="s">
        <v>1351</v>
      </c>
      <c r="W130" s="209" t="s">
        <v>1262</v>
      </c>
      <c r="X130" s="209" t="s">
        <v>1351</v>
      </c>
      <c r="Y130" s="209"/>
      <c r="Z130" s="209"/>
      <c r="AA130" s="209"/>
      <c r="AB130" s="213" t="s">
        <v>1134</v>
      </c>
      <c r="AC130" s="214">
        <v>41178</v>
      </c>
    </row>
    <row r="131" spans="1:29" s="198" customFormat="1" ht="45" hidden="1" x14ac:dyDescent="0.2">
      <c r="A131" s="207">
        <v>2012520000189</v>
      </c>
      <c r="B131" s="208" t="s">
        <v>234</v>
      </c>
      <c r="C131" s="209" t="s">
        <v>184</v>
      </c>
      <c r="D131" s="209" t="s">
        <v>1429</v>
      </c>
      <c r="E131" s="216">
        <f t="shared" si="3"/>
        <v>194000000</v>
      </c>
      <c r="F131" s="211">
        <v>144000000</v>
      </c>
      <c r="G131" s="216">
        <v>0</v>
      </c>
      <c r="H131" s="211">
        <v>0</v>
      </c>
      <c r="I131" s="211">
        <v>0</v>
      </c>
      <c r="J131" s="211">
        <v>0</v>
      </c>
      <c r="K131" s="211">
        <v>50000000</v>
      </c>
      <c r="L131" s="217">
        <f t="shared" si="4"/>
        <v>13000000</v>
      </c>
      <c r="M131" s="211">
        <v>-44000000</v>
      </c>
      <c r="N131" s="211">
        <v>50000000</v>
      </c>
      <c r="O131" s="211">
        <v>0</v>
      </c>
      <c r="P131" s="211">
        <v>0</v>
      </c>
      <c r="Q131" s="211">
        <v>0</v>
      </c>
      <c r="R131" s="211">
        <v>7000000</v>
      </c>
      <c r="S131" s="211">
        <f t="shared" si="5"/>
        <v>207000000</v>
      </c>
      <c r="T131" s="211">
        <v>17629</v>
      </c>
      <c r="U131" s="209" t="s">
        <v>22</v>
      </c>
      <c r="V131" s="209" t="s">
        <v>235</v>
      </c>
      <c r="W131" s="209" t="s">
        <v>23</v>
      </c>
      <c r="X131" s="209" t="s">
        <v>235</v>
      </c>
      <c r="Y131" s="209" t="s">
        <v>76</v>
      </c>
      <c r="Z131" s="209" t="s">
        <v>135</v>
      </c>
      <c r="AA131" s="209" t="s">
        <v>136</v>
      </c>
      <c r="AB131" s="213" t="s">
        <v>1415</v>
      </c>
      <c r="AC131" s="214">
        <v>41214</v>
      </c>
    </row>
    <row r="132" spans="1:29" s="198" customFormat="1" ht="45" hidden="1" x14ac:dyDescent="0.2">
      <c r="A132" s="207">
        <v>2012520000190</v>
      </c>
      <c r="B132" s="208" t="s">
        <v>236</v>
      </c>
      <c r="C132" s="209" t="s">
        <v>63</v>
      </c>
      <c r="D132" s="209" t="s">
        <v>1430</v>
      </c>
      <c r="E132" s="216">
        <f t="shared" si="3"/>
        <v>24000000</v>
      </c>
      <c r="F132" s="211">
        <v>0</v>
      </c>
      <c r="G132" s="216">
        <v>21980000</v>
      </c>
      <c r="H132" s="211">
        <v>0</v>
      </c>
      <c r="I132" s="211">
        <v>0</v>
      </c>
      <c r="J132" s="211">
        <v>0</v>
      </c>
      <c r="K132" s="211">
        <v>2020000</v>
      </c>
      <c r="L132" s="211">
        <f t="shared" si="4"/>
        <v>0</v>
      </c>
      <c r="M132" s="211">
        <v>0</v>
      </c>
      <c r="N132" s="211">
        <v>0</v>
      </c>
      <c r="O132" s="211">
        <v>0</v>
      </c>
      <c r="P132" s="211">
        <v>0</v>
      </c>
      <c r="Q132" s="211">
        <v>0</v>
      </c>
      <c r="R132" s="211">
        <v>0</v>
      </c>
      <c r="S132" s="211">
        <f t="shared" si="5"/>
        <v>24000000</v>
      </c>
      <c r="T132" s="211">
        <v>7111</v>
      </c>
      <c r="U132" s="209" t="s">
        <v>22</v>
      </c>
      <c r="V132" s="209" t="s">
        <v>237</v>
      </c>
      <c r="W132" s="209" t="s">
        <v>23</v>
      </c>
      <c r="X132" s="209" t="s">
        <v>237</v>
      </c>
      <c r="Y132" s="209" t="s">
        <v>76</v>
      </c>
      <c r="Z132" s="209" t="s">
        <v>135</v>
      </c>
      <c r="AA132" s="209" t="s">
        <v>136</v>
      </c>
      <c r="AB132" s="213" t="s">
        <v>1129</v>
      </c>
      <c r="AC132" s="214">
        <v>41206</v>
      </c>
    </row>
    <row r="133" spans="1:29" s="198" customFormat="1" ht="45" hidden="1" x14ac:dyDescent="0.2">
      <c r="A133" s="207">
        <v>2012520000191</v>
      </c>
      <c r="B133" s="208" t="s">
        <v>238</v>
      </c>
      <c r="C133" s="209" t="s">
        <v>227</v>
      </c>
      <c r="D133" s="209" t="s">
        <v>1430</v>
      </c>
      <c r="E133" s="216">
        <f t="shared" si="3"/>
        <v>250000300</v>
      </c>
      <c r="F133" s="211">
        <v>0</v>
      </c>
      <c r="G133" s="216">
        <v>250000300</v>
      </c>
      <c r="H133" s="211">
        <v>0</v>
      </c>
      <c r="I133" s="211">
        <v>0</v>
      </c>
      <c r="J133" s="211">
        <v>0</v>
      </c>
      <c r="K133" s="211">
        <v>0</v>
      </c>
      <c r="L133" s="211">
        <f t="shared" si="4"/>
        <v>0</v>
      </c>
      <c r="M133" s="211">
        <v>0</v>
      </c>
      <c r="N133" s="211">
        <v>0</v>
      </c>
      <c r="O133" s="211">
        <v>0</v>
      </c>
      <c r="P133" s="211">
        <v>0</v>
      </c>
      <c r="Q133" s="211">
        <v>0</v>
      </c>
      <c r="R133" s="211">
        <v>0</v>
      </c>
      <c r="S133" s="211">
        <f t="shared" si="5"/>
        <v>250000300</v>
      </c>
      <c r="T133" s="211">
        <v>17000</v>
      </c>
      <c r="U133" s="209" t="s">
        <v>22</v>
      </c>
      <c r="V133" s="209" t="s">
        <v>239</v>
      </c>
      <c r="W133" s="209" t="s">
        <v>23</v>
      </c>
      <c r="X133" s="209" t="s">
        <v>239</v>
      </c>
      <c r="Y133" s="209" t="s">
        <v>76</v>
      </c>
      <c r="Z133" s="209" t="s">
        <v>135</v>
      </c>
      <c r="AA133" s="209" t="s">
        <v>136</v>
      </c>
      <c r="AB133" s="213" t="s">
        <v>1129</v>
      </c>
      <c r="AC133" s="214">
        <v>41200</v>
      </c>
    </row>
    <row r="134" spans="1:29" s="198" customFormat="1" ht="33.75" hidden="1" x14ac:dyDescent="0.2">
      <c r="A134" s="207">
        <v>2012520000192</v>
      </c>
      <c r="B134" s="208" t="s">
        <v>240</v>
      </c>
      <c r="C134" s="209" t="s">
        <v>50</v>
      </c>
      <c r="D134" s="209" t="s">
        <v>1422</v>
      </c>
      <c r="E134" s="216">
        <f t="shared" si="3"/>
        <v>228000000</v>
      </c>
      <c r="F134" s="211">
        <v>0</v>
      </c>
      <c r="G134" s="216">
        <v>228000000</v>
      </c>
      <c r="H134" s="211">
        <v>0</v>
      </c>
      <c r="I134" s="211">
        <v>0</v>
      </c>
      <c r="J134" s="211">
        <v>0</v>
      </c>
      <c r="K134" s="211">
        <v>0</v>
      </c>
      <c r="L134" s="211">
        <f t="shared" si="4"/>
        <v>0</v>
      </c>
      <c r="M134" s="211">
        <v>0</v>
      </c>
      <c r="N134" s="211">
        <v>0</v>
      </c>
      <c r="O134" s="211">
        <v>0</v>
      </c>
      <c r="P134" s="211">
        <v>0</v>
      </c>
      <c r="Q134" s="211">
        <v>0</v>
      </c>
      <c r="R134" s="211">
        <v>0</v>
      </c>
      <c r="S134" s="211">
        <f t="shared" si="5"/>
        <v>228000000</v>
      </c>
      <c r="T134" s="211">
        <v>100</v>
      </c>
      <c r="U134" s="209" t="s">
        <v>51</v>
      </c>
      <c r="V134" s="209" t="s">
        <v>13</v>
      </c>
      <c r="W134" s="209" t="s">
        <v>27</v>
      </c>
      <c r="X134" s="209" t="s">
        <v>13</v>
      </c>
      <c r="Y134" s="209" t="s">
        <v>76</v>
      </c>
      <c r="Z134" s="209" t="s">
        <v>77</v>
      </c>
      <c r="AA134" s="209" t="s">
        <v>78</v>
      </c>
      <c r="AB134" s="213" t="s">
        <v>1129</v>
      </c>
      <c r="AC134" s="214">
        <v>41187</v>
      </c>
    </row>
    <row r="135" spans="1:29" s="198" customFormat="1" ht="22.5" hidden="1" x14ac:dyDescent="0.2">
      <c r="A135" s="207">
        <v>2012520000193</v>
      </c>
      <c r="B135" s="208" t="s">
        <v>1229</v>
      </c>
      <c r="C135" s="209" t="s">
        <v>43</v>
      </c>
      <c r="D135" s="209" t="s">
        <v>1425</v>
      </c>
      <c r="E135" s="216">
        <f t="shared" si="3"/>
        <v>0</v>
      </c>
      <c r="F135" s="211">
        <v>0</v>
      </c>
      <c r="G135" s="216">
        <v>0</v>
      </c>
      <c r="H135" s="211">
        <v>0</v>
      </c>
      <c r="I135" s="211">
        <v>0</v>
      </c>
      <c r="J135" s="211">
        <v>0</v>
      </c>
      <c r="K135" s="211">
        <v>0</v>
      </c>
      <c r="L135" s="211">
        <f t="shared" si="4"/>
        <v>0</v>
      </c>
      <c r="M135" s="211">
        <v>0</v>
      </c>
      <c r="N135" s="211">
        <v>0</v>
      </c>
      <c r="O135" s="211">
        <v>0</v>
      </c>
      <c r="P135" s="211">
        <v>0</v>
      </c>
      <c r="Q135" s="211">
        <v>0</v>
      </c>
      <c r="R135" s="211">
        <v>0</v>
      </c>
      <c r="S135" s="211">
        <f t="shared" si="5"/>
        <v>0</v>
      </c>
      <c r="T135" s="211">
        <v>0</v>
      </c>
      <c r="U135" s="209" t="s">
        <v>1418</v>
      </c>
      <c r="V135" s="209" t="s">
        <v>1352</v>
      </c>
      <c r="W135" s="209" t="s">
        <v>1296</v>
      </c>
      <c r="X135" s="209" t="s">
        <v>1352</v>
      </c>
      <c r="Y135" s="209"/>
      <c r="Z135" s="209"/>
      <c r="AA135" s="209"/>
      <c r="AB135" s="213" t="s">
        <v>1134</v>
      </c>
      <c r="AC135" s="214">
        <v>41187</v>
      </c>
    </row>
    <row r="136" spans="1:29" s="198" customFormat="1" ht="45" hidden="1" x14ac:dyDescent="0.2">
      <c r="A136" s="207">
        <v>2012520000194</v>
      </c>
      <c r="B136" s="208" t="s">
        <v>241</v>
      </c>
      <c r="C136" s="209" t="s">
        <v>61</v>
      </c>
      <c r="D136" s="209" t="s">
        <v>1423</v>
      </c>
      <c r="E136" s="216">
        <f t="shared" si="3"/>
        <v>585110208</v>
      </c>
      <c r="F136" s="211">
        <v>585110208</v>
      </c>
      <c r="G136" s="216">
        <v>0</v>
      </c>
      <c r="H136" s="211">
        <v>0</v>
      </c>
      <c r="I136" s="211">
        <v>0</v>
      </c>
      <c r="J136" s="211">
        <v>0</v>
      </c>
      <c r="K136" s="211">
        <v>0</v>
      </c>
      <c r="L136" s="217">
        <f t="shared" si="4"/>
        <v>-72798476</v>
      </c>
      <c r="M136" s="211">
        <v>-72798476</v>
      </c>
      <c r="N136" s="211">
        <v>0</v>
      </c>
      <c r="O136" s="211">
        <v>0</v>
      </c>
      <c r="P136" s="211">
        <v>0</v>
      </c>
      <c r="Q136" s="211">
        <v>0</v>
      </c>
      <c r="R136" s="211">
        <v>0</v>
      </c>
      <c r="S136" s="211">
        <f t="shared" si="5"/>
        <v>512311732</v>
      </c>
      <c r="T136" s="211">
        <v>35540</v>
      </c>
      <c r="U136" s="209" t="s">
        <v>22</v>
      </c>
      <c r="V136" s="209" t="s">
        <v>242</v>
      </c>
      <c r="W136" s="209" t="s">
        <v>23</v>
      </c>
      <c r="X136" s="209" t="s">
        <v>242</v>
      </c>
      <c r="Y136" s="209" t="s">
        <v>76</v>
      </c>
      <c r="Z136" s="209" t="s">
        <v>135</v>
      </c>
      <c r="AA136" s="209" t="s">
        <v>136</v>
      </c>
      <c r="AB136" s="213" t="s">
        <v>1415</v>
      </c>
      <c r="AC136" s="214">
        <v>41187</v>
      </c>
    </row>
    <row r="137" spans="1:29" s="198" customFormat="1" ht="22.5" hidden="1" x14ac:dyDescent="0.2">
      <c r="A137" s="207">
        <v>2012520000195</v>
      </c>
      <c r="B137" s="208" t="s">
        <v>255</v>
      </c>
      <c r="C137" s="209" t="s">
        <v>1353</v>
      </c>
      <c r="D137" s="209" t="s">
        <v>1428</v>
      </c>
      <c r="E137" s="216">
        <f t="shared" si="3"/>
        <v>0</v>
      </c>
      <c r="F137" s="211">
        <v>0</v>
      </c>
      <c r="G137" s="216">
        <v>0</v>
      </c>
      <c r="H137" s="211">
        <v>0</v>
      </c>
      <c r="I137" s="211">
        <v>0</v>
      </c>
      <c r="J137" s="211">
        <v>0</v>
      </c>
      <c r="K137" s="211">
        <v>0</v>
      </c>
      <c r="L137" s="211">
        <f t="shared" si="4"/>
        <v>0</v>
      </c>
      <c r="M137" s="211">
        <v>0</v>
      </c>
      <c r="N137" s="211">
        <v>0</v>
      </c>
      <c r="O137" s="211">
        <v>0</v>
      </c>
      <c r="P137" s="211">
        <v>0</v>
      </c>
      <c r="Q137" s="211">
        <v>0</v>
      </c>
      <c r="R137" s="211">
        <v>0</v>
      </c>
      <c r="S137" s="211">
        <f t="shared" si="5"/>
        <v>0</v>
      </c>
      <c r="T137" s="211">
        <v>0</v>
      </c>
      <c r="U137" s="209" t="s">
        <v>1418</v>
      </c>
      <c r="V137" s="209"/>
      <c r="W137" s="209"/>
      <c r="X137" s="209"/>
      <c r="Y137" s="209"/>
      <c r="Z137" s="209"/>
      <c r="AA137" s="209"/>
      <c r="AB137" s="213" t="s">
        <v>1134</v>
      </c>
      <c r="AC137" s="214">
        <v>41192</v>
      </c>
    </row>
    <row r="138" spans="1:29" s="198" customFormat="1" ht="45" hidden="1" x14ac:dyDescent="0.2">
      <c r="A138" s="207">
        <v>2012520000196</v>
      </c>
      <c r="B138" s="208" t="s">
        <v>243</v>
      </c>
      <c r="C138" s="209" t="s">
        <v>44</v>
      </c>
      <c r="D138" s="209" t="s">
        <v>1426</v>
      </c>
      <c r="E138" s="216">
        <f t="shared" ref="E138:E201" si="6">+F138+G138+H138+I138+J138+K138</f>
        <v>2160932675</v>
      </c>
      <c r="F138" s="211">
        <v>2160932675</v>
      </c>
      <c r="G138" s="216">
        <v>0</v>
      </c>
      <c r="H138" s="211">
        <v>0</v>
      </c>
      <c r="I138" s="211">
        <v>0</v>
      </c>
      <c r="J138" s="211">
        <v>0</v>
      </c>
      <c r="K138" s="211">
        <v>0</v>
      </c>
      <c r="L138" s="211">
        <f t="shared" ref="L138:L201" si="7">+M138+N138+O138+P138+Q138+R138</f>
        <v>0</v>
      </c>
      <c r="M138" s="211">
        <v>0</v>
      </c>
      <c r="N138" s="211">
        <v>0</v>
      </c>
      <c r="O138" s="211">
        <v>0</v>
      </c>
      <c r="P138" s="211">
        <v>0</v>
      </c>
      <c r="Q138" s="211">
        <v>0</v>
      </c>
      <c r="R138" s="211">
        <v>0</v>
      </c>
      <c r="S138" s="211">
        <f t="shared" ref="S138:S201" si="8">+E138+L138</f>
        <v>2160932675</v>
      </c>
      <c r="T138" s="211">
        <v>9759</v>
      </c>
      <c r="U138" s="209" t="s">
        <v>22</v>
      </c>
      <c r="V138" s="209" t="s">
        <v>244</v>
      </c>
      <c r="W138" s="209" t="s">
        <v>23</v>
      </c>
      <c r="X138" s="209" t="s">
        <v>244</v>
      </c>
      <c r="Y138" s="209" t="s">
        <v>76</v>
      </c>
      <c r="Z138" s="209" t="s">
        <v>135</v>
      </c>
      <c r="AA138" s="209" t="s">
        <v>136</v>
      </c>
      <c r="AB138" s="213" t="s">
        <v>1129</v>
      </c>
      <c r="AC138" s="214">
        <v>41226</v>
      </c>
    </row>
    <row r="139" spans="1:29" s="198" customFormat="1" ht="45" hidden="1" x14ac:dyDescent="0.2">
      <c r="A139" s="207">
        <v>2012520000197</v>
      </c>
      <c r="B139" s="208" t="s">
        <v>1653</v>
      </c>
      <c r="C139" s="209" t="s">
        <v>56</v>
      </c>
      <c r="D139" s="209" t="s">
        <v>1430</v>
      </c>
      <c r="E139" s="216">
        <f t="shared" si="6"/>
        <v>7499952109</v>
      </c>
      <c r="F139" s="211">
        <v>1000000000</v>
      </c>
      <c r="G139" s="216">
        <v>1000000000</v>
      </c>
      <c r="H139" s="211">
        <v>0</v>
      </c>
      <c r="I139" s="211">
        <v>5000000000</v>
      </c>
      <c r="J139" s="211">
        <v>0</v>
      </c>
      <c r="K139" s="211">
        <v>499952109</v>
      </c>
      <c r="L139" s="217">
        <f t="shared" si="7"/>
        <v>2589722383</v>
      </c>
      <c r="M139" s="211">
        <v>2589722383</v>
      </c>
      <c r="N139" s="211">
        <v>0</v>
      </c>
      <c r="O139" s="211">
        <v>0</v>
      </c>
      <c r="P139" s="211">
        <v>0</v>
      </c>
      <c r="Q139" s="211">
        <v>0</v>
      </c>
      <c r="R139" s="211">
        <v>0</v>
      </c>
      <c r="S139" s="211">
        <f t="shared" si="8"/>
        <v>10089674492</v>
      </c>
      <c r="T139" s="211">
        <v>23877</v>
      </c>
      <c r="U139" s="209" t="s">
        <v>22</v>
      </c>
      <c r="V139" s="209" t="s">
        <v>247</v>
      </c>
      <c r="W139" s="209" t="s">
        <v>23</v>
      </c>
      <c r="X139" s="209" t="s">
        <v>57</v>
      </c>
      <c r="Y139" s="209" t="s">
        <v>76</v>
      </c>
      <c r="Z139" s="209" t="s">
        <v>135</v>
      </c>
      <c r="AA139" s="209" t="s">
        <v>136</v>
      </c>
      <c r="AB139" s="213" t="s">
        <v>1415</v>
      </c>
      <c r="AC139" s="214">
        <v>41374</v>
      </c>
    </row>
    <row r="140" spans="1:29" s="198" customFormat="1" ht="45" hidden="1" x14ac:dyDescent="0.2">
      <c r="A140" s="207">
        <v>2012520000198</v>
      </c>
      <c r="B140" s="208" t="s">
        <v>248</v>
      </c>
      <c r="C140" s="209" t="s">
        <v>249</v>
      </c>
      <c r="D140" s="209" t="s">
        <v>1428</v>
      </c>
      <c r="E140" s="216">
        <f t="shared" si="6"/>
        <v>240000000</v>
      </c>
      <c r="F140" s="211">
        <v>0</v>
      </c>
      <c r="G140" s="216">
        <v>200000000</v>
      </c>
      <c r="H140" s="211">
        <v>20000000</v>
      </c>
      <c r="I140" s="211">
        <v>0</v>
      </c>
      <c r="J140" s="211">
        <v>0</v>
      </c>
      <c r="K140" s="211">
        <v>20000000</v>
      </c>
      <c r="L140" s="211">
        <f t="shared" si="7"/>
        <v>0</v>
      </c>
      <c r="M140" s="211">
        <v>0</v>
      </c>
      <c r="N140" s="211">
        <v>0</v>
      </c>
      <c r="O140" s="211">
        <v>0</v>
      </c>
      <c r="P140" s="211">
        <v>0</v>
      </c>
      <c r="Q140" s="211">
        <v>0</v>
      </c>
      <c r="R140" s="211">
        <v>0</v>
      </c>
      <c r="S140" s="211">
        <f t="shared" si="8"/>
        <v>240000000</v>
      </c>
      <c r="T140" s="211">
        <v>9328</v>
      </c>
      <c r="U140" s="209" t="s">
        <v>22</v>
      </c>
      <c r="V140" s="209" t="s">
        <v>250</v>
      </c>
      <c r="W140" s="209" t="s">
        <v>23</v>
      </c>
      <c r="X140" s="209" t="s">
        <v>250</v>
      </c>
      <c r="Y140" s="209" t="s">
        <v>76</v>
      </c>
      <c r="Z140" s="209" t="s">
        <v>135</v>
      </c>
      <c r="AA140" s="209" t="s">
        <v>136</v>
      </c>
      <c r="AB140" s="213" t="s">
        <v>1129</v>
      </c>
      <c r="AC140" s="214">
        <v>41199</v>
      </c>
    </row>
    <row r="141" spans="1:29" s="198" customFormat="1" ht="33.75" hidden="1" x14ac:dyDescent="0.2">
      <c r="A141" s="207">
        <v>2012520000199</v>
      </c>
      <c r="B141" s="208" t="s">
        <v>1220</v>
      </c>
      <c r="C141" s="209" t="s">
        <v>52</v>
      </c>
      <c r="D141" s="209" t="s">
        <v>1429</v>
      </c>
      <c r="E141" s="216">
        <f t="shared" si="6"/>
        <v>0</v>
      </c>
      <c r="F141" s="211">
        <v>0</v>
      </c>
      <c r="G141" s="216">
        <v>0</v>
      </c>
      <c r="H141" s="211">
        <v>0</v>
      </c>
      <c r="I141" s="211">
        <v>0</v>
      </c>
      <c r="J141" s="211">
        <v>0</v>
      </c>
      <c r="K141" s="211">
        <v>0</v>
      </c>
      <c r="L141" s="211">
        <f t="shared" si="7"/>
        <v>0</v>
      </c>
      <c r="M141" s="211">
        <v>0</v>
      </c>
      <c r="N141" s="211">
        <v>0</v>
      </c>
      <c r="O141" s="211">
        <v>0</v>
      </c>
      <c r="P141" s="211">
        <v>0</v>
      </c>
      <c r="Q141" s="211">
        <v>0</v>
      </c>
      <c r="R141" s="211">
        <v>0</v>
      </c>
      <c r="S141" s="211">
        <f t="shared" si="8"/>
        <v>0</v>
      </c>
      <c r="T141" s="211"/>
      <c r="U141" s="209" t="s">
        <v>1418</v>
      </c>
      <c r="V141" s="209" t="s">
        <v>1354</v>
      </c>
      <c r="W141" s="209" t="s">
        <v>23</v>
      </c>
      <c r="X141" s="209" t="s">
        <v>1354</v>
      </c>
      <c r="Y141" s="209"/>
      <c r="Z141" s="209"/>
      <c r="AA141" s="209"/>
      <c r="AB141" s="213" t="s">
        <v>1134</v>
      </c>
      <c r="AC141" s="214">
        <v>41191</v>
      </c>
    </row>
    <row r="142" spans="1:29" s="198" customFormat="1" ht="45" hidden="1" x14ac:dyDescent="0.2">
      <c r="A142" s="207">
        <v>2012520000200</v>
      </c>
      <c r="B142" s="208" t="s">
        <v>251</v>
      </c>
      <c r="C142" s="209" t="s">
        <v>55</v>
      </c>
      <c r="D142" s="209" t="s">
        <v>1430</v>
      </c>
      <c r="E142" s="216">
        <f t="shared" si="6"/>
        <v>130000000</v>
      </c>
      <c r="F142" s="211">
        <v>70000000</v>
      </c>
      <c r="G142" s="216">
        <v>0</v>
      </c>
      <c r="H142" s="211">
        <v>50000000</v>
      </c>
      <c r="I142" s="211">
        <v>0</v>
      </c>
      <c r="J142" s="211">
        <v>0</v>
      </c>
      <c r="K142" s="211">
        <v>10000000</v>
      </c>
      <c r="L142" s="211">
        <f t="shared" si="7"/>
        <v>0</v>
      </c>
      <c r="M142" s="211">
        <v>0</v>
      </c>
      <c r="N142" s="211">
        <v>30000000</v>
      </c>
      <c r="O142" s="211">
        <v>-20000000</v>
      </c>
      <c r="P142" s="211">
        <v>0</v>
      </c>
      <c r="Q142" s="211">
        <v>0</v>
      </c>
      <c r="R142" s="211">
        <v>-10000000</v>
      </c>
      <c r="S142" s="211">
        <f t="shared" si="8"/>
        <v>130000000</v>
      </c>
      <c r="T142" s="211">
        <v>17624</v>
      </c>
      <c r="U142" s="209" t="s">
        <v>22</v>
      </c>
      <c r="V142" s="209" t="s">
        <v>252</v>
      </c>
      <c r="W142" s="209" t="s">
        <v>23</v>
      </c>
      <c r="X142" s="209" t="s">
        <v>252</v>
      </c>
      <c r="Y142" s="209" t="s">
        <v>76</v>
      </c>
      <c r="Z142" s="209" t="s">
        <v>135</v>
      </c>
      <c r="AA142" s="209" t="s">
        <v>136</v>
      </c>
      <c r="AB142" s="213" t="s">
        <v>1415</v>
      </c>
      <c r="AC142" s="214">
        <v>41214</v>
      </c>
    </row>
    <row r="143" spans="1:29" s="198" customFormat="1" ht="45" hidden="1" x14ac:dyDescent="0.2">
      <c r="A143" s="207">
        <v>2012520000201</v>
      </c>
      <c r="B143" s="208" t="s">
        <v>253</v>
      </c>
      <c r="C143" s="209" t="s">
        <v>125</v>
      </c>
      <c r="D143" s="209" t="s">
        <v>1424</v>
      </c>
      <c r="E143" s="216">
        <f t="shared" si="6"/>
        <v>130000000</v>
      </c>
      <c r="F143" s="211">
        <v>78000000</v>
      </c>
      <c r="G143" s="216">
        <v>0</v>
      </c>
      <c r="H143" s="211">
        <v>30000000</v>
      </c>
      <c r="I143" s="211">
        <v>0</v>
      </c>
      <c r="J143" s="211">
        <v>0</v>
      </c>
      <c r="K143" s="211">
        <v>22000000</v>
      </c>
      <c r="L143" s="211">
        <f t="shared" si="7"/>
        <v>0</v>
      </c>
      <c r="M143" s="211">
        <v>0</v>
      </c>
      <c r="N143" s="211">
        <v>0</v>
      </c>
      <c r="O143" s="211">
        <v>0</v>
      </c>
      <c r="P143" s="211">
        <v>0</v>
      </c>
      <c r="Q143" s="211">
        <v>0</v>
      </c>
      <c r="R143" s="211">
        <v>0</v>
      </c>
      <c r="S143" s="211">
        <f t="shared" si="8"/>
        <v>130000000</v>
      </c>
      <c r="T143" s="211">
        <v>8500</v>
      </c>
      <c r="U143" s="209" t="s">
        <v>22</v>
      </c>
      <c r="V143" s="209" t="s">
        <v>254</v>
      </c>
      <c r="W143" s="209" t="s">
        <v>23</v>
      </c>
      <c r="X143" s="209" t="s">
        <v>254</v>
      </c>
      <c r="Y143" s="209" t="s">
        <v>76</v>
      </c>
      <c r="Z143" s="209" t="s">
        <v>135</v>
      </c>
      <c r="AA143" s="209" t="s">
        <v>136</v>
      </c>
      <c r="AB143" s="213" t="s">
        <v>1129</v>
      </c>
      <c r="AC143" s="214">
        <v>41214</v>
      </c>
    </row>
    <row r="144" spans="1:29" s="198" customFormat="1" ht="22.5" hidden="1" x14ac:dyDescent="0.2">
      <c r="A144" s="207">
        <v>2012520000202</v>
      </c>
      <c r="B144" s="208" t="s">
        <v>255</v>
      </c>
      <c r="C144" s="209" t="s">
        <v>16</v>
      </c>
      <c r="D144" s="209" t="s">
        <v>1428</v>
      </c>
      <c r="E144" s="216">
        <f t="shared" si="6"/>
        <v>10500000</v>
      </c>
      <c r="F144" s="211">
        <v>0</v>
      </c>
      <c r="G144" s="216">
        <v>10500000</v>
      </c>
      <c r="H144" s="211">
        <v>0</v>
      </c>
      <c r="I144" s="211">
        <v>0</v>
      </c>
      <c r="J144" s="211">
        <v>0</v>
      </c>
      <c r="K144" s="211">
        <v>0</v>
      </c>
      <c r="L144" s="211">
        <f t="shared" si="7"/>
        <v>0</v>
      </c>
      <c r="M144" s="211">
        <v>0</v>
      </c>
      <c r="N144" s="211">
        <v>0</v>
      </c>
      <c r="O144" s="211">
        <v>0</v>
      </c>
      <c r="P144" s="211">
        <v>0</v>
      </c>
      <c r="Q144" s="211">
        <v>0</v>
      </c>
      <c r="R144" s="211">
        <v>0</v>
      </c>
      <c r="S144" s="211">
        <f t="shared" si="8"/>
        <v>10500000</v>
      </c>
      <c r="T144" s="211">
        <v>20</v>
      </c>
      <c r="U144" s="209" t="s">
        <v>45</v>
      </c>
      <c r="V144" s="209" t="s">
        <v>13</v>
      </c>
      <c r="W144" s="209" t="s">
        <v>29</v>
      </c>
      <c r="X144" s="209" t="s">
        <v>256</v>
      </c>
      <c r="Y144" s="209" t="s">
        <v>194</v>
      </c>
      <c r="Z144" s="209" t="s">
        <v>17</v>
      </c>
      <c r="AA144" s="209" t="s">
        <v>257</v>
      </c>
      <c r="AB144" s="213" t="s">
        <v>1129</v>
      </c>
      <c r="AC144" s="214">
        <v>41192</v>
      </c>
    </row>
    <row r="145" spans="1:29" s="198" customFormat="1" ht="33.75" hidden="1" x14ac:dyDescent="0.2">
      <c r="A145" s="207">
        <v>2012520000203</v>
      </c>
      <c r="B145" s="208" t="s">
        <v>258</v>
      </c>
      <c r="C145" s="209" t="s">
        <v>16</v>
      </c>
      <c r="D145" s="209" t="s">
        <v>1428</v>
      </c>
      <c r="E145" s="216">
        <f t="shared" si="6"/>
        <v>50111896</v>
      </c>
      <c r="F145" s="211">
        <v>0</v>
      </c>
      <c r="G145" s="216">
        <v>50111896</v>
      </c>
      <c r="H145" s="211">
        <v>0</v>
      </c>
      <c r="I145" s="211">
        <v>0</v>
      </c>
      <c r="J145" s="211">
        <v>0</v>
      </c>
      <c r="K145" s="211">
        <v>0</v>
      </c>
      <c r="L145" s="211">
        <f t="shared" si="7"/>
        <v>0</v>
      </c>
      <c r="M145" s="211">
        <v>0</v>
      </c>
      <c r="N145" s="211">
        <v>0</v>
      </c>
      <c r="O145" s="211">
        <v>0</v>
      </c>
      <c r="P145" s="211">
        <v>0</v>
      </c>
      <c r="Q145" s="211">
        <v>0</v>
      </c>
      <c r="R145" s="211">
        <v>0</v>
      </c>
      <c r="S145" s="211">
        <f t="shared" si="8"/>
        <v>50111896</v>
      </c>
      <c r="T145" s="211">
        <v>2769</v>
      </c>
      <c r="U145" s="209" t="s">
        <v>51</v>
      </c>
      <c r="V145" s="209" t="s">
        <v>41</v>
      </c>
      <c r="W145" s="209" t="s">
        <v>27</v>
      </c>
      <c r="X145" s="209" t="s">
        <v>13</v>
      </c>
      <c r="Y145" s="209" t="s">
        <v>76</v>
      </c>
      <c r="Z145" s="209" t="s">
        <v>77</v>
      </c>
      <c r="AA145" s="209" t="s">
        <v>78</v>
      </c>
      <c r="AB145" s="213" t="s">
        <v>1129</v>
      </c>
      <c r="AC145" s="214">
        <v>41193</v>
      </c>
    </row>
    <row r="146" spans="1:29" s="198" customFormat="1" ht="45" hidden="1" x14ac:dyDescent="0.2">
      <c r="A146" s="207">
        <v>2012520000204</v>
      </c>
      <c r="B146" s="208" t="s">
        <v>259</v>
      </c>
      <c r="C146" s="209" t="s">
        <v>227</v>
      </c>
      <c r="D146" s="209" t="s">
        <v>1430</v>
      </c>
      <c r="E146" s="216">
        <f t="shared" si="6"/>
        <v>194000000</v>
      </c>
      <c r="F146" s="211">
        <v>0</v>
      </c>
      <c r="G146" s="216">
        <v>94000000</v>
      </c>
      <c r="H146" s="211">
        <v>100000000</v>
      </c>
      <c r="I146" s="211">
        <v>0</v>
      </c>
      <c r="J146" s="211">
        <v>0</v>
      </c>
      <c r="K146" s="211">
        <v>0</v>
      </c>
      <c r="L146" s="211">
        <f t="shared" si="7"/>
        <v>0</v>
      </c>
      <c r="M146" s="211">
        <v>0</v>
      </c>
      <c r="N146" s="211">
        <v>0</v>
      </c>
      <c r="O146" s="211">
        <v>0</v>
      </c>
      <c r="P146" s="211">
        <v>0</v>
      </c>
      <c r="Q146" s="211">
        <v>0</v>
      </c>
      <c r="R146" s="211">
        <v>0</v>
      </c>
      <c r="S146" s="211">
        <f t="shared" si="8"/>
        <v>194000000</v>
      </c>
      <c r="T146" s="211">
        <v>13700</v>
      </c>
      <c r="U146" s="209" t="s">
        <v>22</v>
      </c>
      <c r="V146" s="209" t="s">
        <v>228</v>
      </c>
      <c r="W146" s="209" t="s">
        <v>23</v>
      </c>
      <c r="X146" s="209" t="s">
        <v>228</v>
      </c>
      <c r="Y146" s="209" t="s">
        <v>76</v>
      </c>
      <c r="Z146" s="209" t="s">
        <v>135</v>
      </c>
      <c r="AA146" s="209" t="s">
        <v>136</v>
      </c>
      <c r="AB146" s="213" t="s">
        <v>1130</v>
      </c>
      <c r="AC146" s="214">
        <v>41235</v>
      </c>
    </row>
    <row r="147" spans="1:29" s="198" customFormat="1" ht="45" hidden="1" x14ac:dyDescent="0.2">
      <c r="A147" s="207">
        <v>2012520000205</v>
      </c>
      <c r="B147" s="208" t="s">
        <v>260</v>
      </c>
      <c r="C147" s="209" t="s">
        <v>184</v>
      </c>
      <c r="D147" s="209" t="s">
        <v>1429</v>
      </c>
      <c r="E147" s="216">
        <f t="shared" si="6"/>
        <v>994082381</v>
      </c>
      <c r="F147" s="211">
        <v>950482275</v>
      </c>
      <c r="G147" s="216">
        <v>0</v>
      </c>
      <c r="H147" s="211">
        <v>0</v>
      </c>
      <c r="I147" s="211">
        <v>0</v>
      </c>
      <c r="J147" s="211">
        <v>0</v>
      </c>
      <c r="K147" s="211">
        <v>43600106</v>
      </c>
      <c r="L147" s="211">
        <f t="shared" si="7"/>
        <v>0</v>
      </c>
      <c r="M147" s="211">
        <v>0</v>
      </c>
      <c r="N147" s="211">
        <v>0</v>
      </c>
      <c r="O147" s="211">
        <v>0</v>
      </c>
      <c r="P147" s="211">
        <v>0</v>
      </c>
      <c r="Q147" s="211">
        <v>0</v>
      </c>
      <c r="R147" s="211">
        <v>0</v>
      </c>
      <c r="S147" s="211">
        <f t="shared" si="8"/>
        <v>994082381</v>
      </c>
      <c r="T147" s="211">
        <v>26639</v>
      </c>
      <c r="U147" s="209" t="s">
        <v>22</v>
      </c>
      <c r="V147" s="209" t="s">
        <v>261</v>
      </c>
      <c r="W147" s="209" t="s">
        <v>23</v>
      </c>
      <c r="X147" s="209" t="s">
        <v>261</v>
      </c>
      <c r="Y147" s="209" t="s">
        <v>76</v>
      </c>
      <c r="Z147" s="209" t="s">
        <v>135</v>
      </c>
      <c r="AA147" s="209" t="s">
        <v>136</v>
      </c>
      <c r="AB147" s="213" t="s">
        <v>1130</v>
      </c>
      <c r="AC147" s="214">
        <v>41248</v>
      </c>
    </row>
    <row r="148" spans="1:29" s="198" customFormat="1" ht="45" hidden="1" x14ac:dyDescent="0.2">
      <c r="A148" s="207">
        <v>2012520000206</v>
      </c>
      <c r="B148" s="208" t="s">
        <v>262</v>
      </c>
      <c r="C148" s="209" t="s">
        <v>227</v>
      </c>
      <c r="D148" s="209" t="s">
        <v>1430</v>
      </c>
      <c r="E148" s="216">
        <f t="shared" si="6"/>
        <v>55000000</v>
      </c>
      <c r="F148" s="211">
        <v>0</v>
      </c>
      <c r="G148" s="216">
        <v>50000000</v>
      </c>
      <c r="H148" s="211">
        <v>0</v>
      </c>
      <c r="I148" s="211">
        <v>0</v>
      </c>
      <c r="J148" s="211">
        <v>0</v>
      </c>
      <c r="K148" s="211">
        <v>5000000</v>
      </c>
      <c r="L148" s="211">
        <f t="shared" si="7"/>
        <v>0</v>
      </c>
      <c r="M148" s="211">
        <v>0</v>
      </c>
      <c r="N148" s="211">
        <v>0</v>
      </c>
      <c r="O148" s="211">
        <v>0</v>
      </c>
      <c r="P148" s="211">
        <v>0</v>
      </c>
      <c r="Q148" s="211">
        <v>0</v>
      </c>
      <c r="R148" s="211">
        <v>0</v>
      </c>
      <c r="S148" s="211">
        <f t="shared" si="8"/>
        <v>55000000</v>
      </c>
      <c r="T148" s="211">
        <v>17712</v>
      </c>
      <c r="U148" s="209" t="s">
        <v>22</v>
      </c>
      <c r="V148" s="209" t="s">
        <v>228</v>
      </c>
      <c r="W148" s="209" t="s">
        <v>23</v>
      </c>
      <c r="X148" s="209" t="s">
        <v>228</v>
      </c>
      <c r="Y148" s="209" t="s">
        <v>76</v>
      </c>
      <c r="Z148" s="209" t="s">
        <v>135</v>
      </c>
      <c r="AA148" s="209" t="s">
        <v>136</v>
      </c>
      <c r="AB148" s="213" t="s">
        <v>1129</v>
      </c>
      <c r="AC148" s="214">
        <v>41243</v>
      </c>
    </row>
    <row r="149" spans="1:29" s="198" customFormat="1" ht="45" hidden="1" x14ac:dyDescent="0.2">
      <c r="A149" s="207">
        <v>2012520000207</v>
      </c>
      <c r="B149" s="208" t="s">
        <v>263</v>
      </c>
      <c r="C149" s="209" t="s">
        <v>13</v>
      </c>
      <c r="D149" s="209" t="s">
        <v>1434</v>
      </c>
      <c r="E149" s="216">
        <f t="shared" si="6"/>
        <v>12109789000</v>
      </c>
      <c r="F149" s="211">
        <v>2387509000</v>
      </c>
      <c r="G149" s="216">
        <f>60000000+20000000</f>
        <v>80000000</v>
      </c>
      <c r="H149" s="211">
        <v>180000000</v>
      </c>
      <c r="I149" s="211">
        <v>0</v>
      </c>
      <c r="J149" s="211">
        <v>0</v>
      </c>
      <c r="K149" s="211">
        <v>9462280000</v>
      </c>
      <c r="L149" s="211">
        <f t="shared" si="7"/>
        <v>0</v>
      </c>
      <c r="M149" s="211">
        <v>0</v>
      </c>
      <c r="N149" s="211">
        <v>0</v>
      </c>
      <c r="O149" s="211">
        <v>0</v>
      </c>
      <c r="P149" s="211">
        <v>0</v>
      </c>
      <c r="Q149" s="211">
        <v>0</v>
      </c>
      <c r="R149" s="211">
        <v>0</v>
      </c>
      <c r="S149" s="211">
        <f t="shared" si="8"/>
        <v>12109789000</v>
      </c>
      <c r="T149" s="211">
        <v>801</v>
      </c>
      <c r="U149" s="209" t="s">
        <v>40</v>
      </c>
      <c r="V149" s="209" t="s">
        <v>13</v>
      </c>
      <c r="W149" s="209" t="s">
        <v>48</v>
      </c>
      <c r="X149" s="209" t="s">
        <v>13</v>
      </c>
      <c r="Y149" s="209" t="s">
        <v>145</v>
      </c>
      <c r="Z149" s="209" t="s">
        <v>146</v>
      </c>
      <c r="AA149" s="209" t="s">
        <v>147</v>
      </c>
      <c r="AB149" s="213" t="s">
        <v>1130</v>
      </c>
      <c r="AC149" s="214">
        <v>41200</v>
      </c>
    </row>
    <row r="150" spans="1:29" s="198" customFormat="1" ht="33.75" hidden="1" x14ac:dyDescent="0.2">
      <c r="A150" s="207">
        <v>2012520000208</v>
      </c>
      <c r="B150" s="208" t="s">
        <v>264</v>
      </c>
      <c r="C150" s="209" t="s">
        <v>61</v>
      </c>
      <c r="D150" s="209" t="s">
        <v>1423</v>
      </c>
      <c r="E150" s="216">
        <f t="shared" si="6"/>
        <v>50000000</v>
      </c>
      <c r="F150" s="211">
        <v>0</v>
      </c>
      <c r="G150" s="216">
        <v>50000000</v>
      </c>
      <c r="H150" s="211">
        <v>0</v>
      </c>
      <c r="I150" s="211">
        <v>0</v>
      </c>
      <c r="J150" s="211">
        <v>0</v>
      </c>
      <c r="K150" s="211">
        <v>0</v>
      </c>
      <c r="L150" s="211">
        <f t="shared" si="7"/>
        <v>0</v>
      </c>
      <c r="M150" s="211">
        <v>0</v>
      </c>
      <c r="N150" s="211">
        <v>0</v>
      </c>
      <c r="O150" s="211">
        <v>0</v>
      </c>
      <c r="P150" s="211">
        <v>0</v>
      </c>
      <c r="Q150" s="211">
        <v>0</v>
      </c>
      <c r="R150" s="211">
        <v>0</v>
      </c>
      <c r="S150" s="211">
        <f t="shared" si="8"/>
        <v>50000000</v>
      </c>
      <c r="T150" s="211">
        <v>150</v>
      </c>
      <c r="U150" s="209" t="s">
        <v>80</v>
      </c>
      <c r="V150" s="209" t="s">
        <v>13</v>
      </c>
      <c r="W150" s="209" t="s">
        <v>29</v>
      </c>
      <c r="X150" s="209" t="s">
        <v>13</v>
      </c>
      <c r="Y150" s="209" t="s">
        <v>76</v>
      </c>
      <c r="Z150" s="209" t="s">
        <v>265</v>
      </c>
      <c r="AA150" s="209" t="s">
        <v>266</v>
      </c>
      <c r="AB150" s="213" t="s">
        <v>1129</v>
      </c>
      <c r="AC150" s="214">
        <v>41204</v>
      </c>
    </row>
    <row r="151" spans="1:29" s="198" customFormat="1" ht="45" hidden="1" x14ac:dyDescent="0.2">
      <c r="A151" s="207">
        <v>2012520000209</v>
      </c>
      <c r="B151" s="208" t="s">
        <v>267</v>
      </c>
      <c r="C151" s="209" t="s">
        <v>149</v>
      </c>
      <c r="D151" s="209" t="s">
        <v>1424</v>
      </c>
      <c r="E151" s="216">
        <f t="shared" si="6"/>
        <v>265000000</v>
      </c>
      <c r="F151" s="211">
        <v>159000000</v>
      </c>
      <c r="G151" s="216">
        <v>0</v>
      </c>
      <c r="H151" s="211">
        <v>0</v>
      </c>
      <c r="I151" s="211">
        <v>0</v>
      </c>
      <c r="J151" s="211">
        <v>0</v>
      </c>
      <c r="K151" s="211">
        <v>106000000</v>
      </c>
      <c r="L151" s="217">
        <f t="shared" si="7"/>
        <v>-52000000</v>
      </c>
      <c r="M151" s="211">
        <v>-59000000</v>
      </c>
      <c r="N151" s="211">
        <v>50000000</v>
      </c>
      <c r="O151" s="211">
        <v>0</v>
      </c>
      <c r="P151" s="211">
        <v>0</v>
      </c>
      <c r="Q151" s="211">
        <v>0</v>
      </c>
      <c r="R151" s="211">
        <v>-43000000</v>
      </c>
      <c r="S151" s="211">
        <f t="shared" si="8"/>
        <v>213000000</v>
      </c>
      <c r="T151" s="211">
        <v>14538</v>
      </c>
      <c r="U151" s="209" t="s">
        <v>22</v>
      </c>
      <c r="V151" s="209" t="s">
        <v>268</v>
      </c>
      <c r="W151" s="209" t="s">
        <v>23</v>
      </c>
      <c r="X151" s="209" t="s">
        <v>268</v>
      </c>
      <c r="Y151" s="209" t="s">
        <v>76</v>
      </c>
      <c r="Z151" s="209" t="s">
        <v>135</v>
      </c>
      <c r="AA151" s="209" t="s">
        <v>136</v>
      </c>
      <c r="AB151" s="213" t="s">
        <v>1415</v>
      </c>
      <c r="AC151" s="214">
        <v>41209</v>
      </c>
    </row>
    <row r="152" spans="1:29" s="198" customFormat="1" ht="45" hidden="1" x14ac:dyDescent="0.2">
      <c r="A152" s="207">
        <v>2012520000210</v>
      </c>
      <c r="B152" s="208" t="s">
        <v>269</v>
      </c>
      <c r="C152" s="209" t="s">
        <v>61</v>
      </c>
      <c r="D152" s="209" t="s">
        <v>1423</v>
      </c>
      <c r="E152" s="216">
        <f t="shared" si="6"/>
        <v>59580000</v>
      </c>
      <c r="F152" s="211">
        <v>0</v>
      </c>
      <c r="G152" s="216">
        <v>53000000</v>
      </c>
      <c r="H152" s="211">
        <v>0</v>
      </c>
      <c r="I152" s="211">
        <v>0</v>
      </c>
      <c r="J152" s="211">
        <v>0</v>
      </c>
      <c r="K152" s="211">
        <v>6580000</v>
      </c>
      <c r="L152" s="217">
        <f t="shared" si="7"/>
        <v>22199999</v>
      </c>
      <c r="M152" s="211">
        <v>0</v>
      </c>
      <c r="N152" s="211">
        <v>28779999</v>
      </c>
      <c r="O152" s="211">
        <v>0</v>
      </c>
      <c r="P152" s="211">
        <v>0</v>
      </c>
      <c r="Q152" s="211">
        <v>0</v>
      </c>
      <c r="R152" s="211">
        <v>-6580000</v>
      </c>
      <c r="S152" s="211">
        <f t="shared" si="8"/>
        <v>81779999</v>
      </c>
      <c r="T152" s="211">
        <v>300</v>
      </c>
      <c r="U152" s="209" t="s">
        <v>40</v>
      </c>
      <c r="V152" s="209" t="s">
        <v>270</v>
      </c>
      <c r="W152" s="209" t="s">
        <v>42</v>
      </c>
      <c r="X152" s="209" t="s">
        <v>13</v>
      </c>
      <c r="Y152" s="209" t="s">
        <v>145</v>
      </c>
      <c r="Z152" s="209" t="s">
        <v>146</v>
      </c>
      <c r="AA152" s="209" t="s">
        <v>147</v>
      </c>
      <c r="AB152" s="213" t="s">
        <v>1415</v>
      </c>
      <c r="AC152" s="214">
        <v>41205</v>
      </c>
    </row>
    <row r="153" spans="1:29" s="198" customFormat="1" ht="45" hidden="1" x14ac:dyDescent="0.2">
      <c r="A153" s="207">
        <v>2012520000211</v>
      </c>
      <c r="B153" s="208" t="s">
        <v>271</v>
      </c>
      <c r="C153" s="209" t="s">
        <v>212</v>
      </c>
      <c r="D153" s="209" t="s">
        <v>1427</v>
      </c>
      <c r="E153" s="216">
        <f t="shared" si="6"/>
        <v>216347040</v>
      </c>
      <c r="F153" s="211">
        <v>0</v>
      </c>
      <c r="G153" s="216">
        <v>199999990</v>
      </c>
      <c r="H153" s="211">
        <v>16347050</v>
      </c>
      <c r="I153" s="211">
        <v>0</v>
      </c>
      <c r="J153" s="211">
        <v>0</v>
      </c>
      <c r="K153" s="211">
        <v>0</v>
      </c>
      <c r="L153" s="211">
        <f t="shared" si="7"/>
        <v>0</v>
      </c>
      <c r="M153" s="211">
        <v>0</v>
      </c>
      <c r="N153" s="211">
        <v>0</v>
      </c>
      <c r="O153" s="211">
        <v>0</v>
      </c>
      <c r="P153" s="211">
        <v>0</v>
      </c>
      <c r="Q153" s="211">
        <v>0</v>
      </c>
      <c r="R153" s="211">
        <v>0</v>
      </c>
      <c r="S153" s="211">
        <f t="shared" si="8"/>
        <v>216347040</v>
      </c>
      <c r="T153" s="211">
        <v>14373</v>
      </c>
      <c r="U153" s="209" t="s">
        <v>51</v>
      </c>
      <c r="V153" s="209" t="s">
        <v>213</v>
      </c>
      <c r="W153" s="209" t="s">
        <v>14</v>
      </c>
      <c r="X153" s="209" t="s">
        <v>213</v>
      </c>
      <c r="Y153" s="209" t="s">
        <v>76</v>
      </c>
      <c r="Z153" s="209" t="s">
        <v>77</v>
      </c>
      <c r="AA153" s="209" t="s">
        <v>78</v>
      </c>
      <c r="AB153" s="213" t="s">
        <v>1129</v>
      </c>
      <c r="AC153" s="214">
        <v>41206</v>
      </c>
    </row>
    <row r="154" spans="1:29" s="198" customFormat="1" ht="56.25" hidden="1" x14ac:dyDescent="0.2">
      <c r="A154" s="207">
        <v>2012520000212</v>
      </c>
      <c r="B154" s="208" t="s">
        <v>272</v>
      </c>
      <c r="C154" s="209" t="s">
        <v>65</v>
      </c>
      <c r="D154" s="209" t="s">
        <v>1423</v>
      </c>
      <c r="E154" s="216">
        <f t="shared" si="6"/>
        <v>13500000</v>
      </c>
      <c r="F154" s="211">
        <v>0</v>
      </c>
      <c r="G154" s="216">
        <v>13500000</v>
      </c>
      <c r="H154" s="211">
        <v>0</v>
      </c>
      <c r="I154" s="211">
        <v>0</v>
      </c>
      <c r="J154" s="211">
        <v>0</v>
      </c>
      <c r="K154" s="211">
        <v>0</v>
      </c>
      <c r="L154" s="211">
        <f t="shared" si="7"/>
        <v>0</v>
      </c>
      <c r="M154" s="211">
        <v>0</v>
      </c>
      <c r="N154" s="211">
        <v>0</v>
      </c>
      <c r="O154" s="211">
        <v>0</v>
      </c>
      <c r="P154" s="211">
        <v>0</v>
      </c>
      <c r="Q154" s="211">
        <v>0</v>
      </c>
      <c r="R154" s="211">
        <v>0</v>
      </c>
      <c r="S154" s="211">
        <f t="shared" si="8"/>
        <v>13500000</v>
      </c>
      <c r="T154" s="211">
        <v>345</v>
      </c>
      <c r="U154" s="209" t="s">
        <v>204</v>
      </c>
      <c r="V154" s="209" t="s">
        <v>67</v>
      </c>
      <c r="W154" s="209" t="s">
        <v>69</v>
      </c>
      <c r="X154" s="209" t="s">
        <v>67</v>
      </c>
      <c r="Y154" s="209" t="s">
        <v>174</v>
      </c>
      <c r="Z154" s="209" t="s">
        <v>206</v>
      </c>
      <c r="AA154" s="209" t="s">
        <v>207</v>
      </c>
      <c r="AB154" s="213" t="s">
        <v>1129</v>
      </c>
      <c r="AC154" s="214">
        <v>41206</v>
      </c>
    </row>
    <row r="155" spans="1:29" s="198" customFormat="1" ht="45" hidden="1" x14ac:dyDescent="0.2">
      <c r="A155" s="207">
        <v>2012520000213</v>
      </c>
      <c r="B155" s="208" t="s">
        <v>273</v>
      </c>
      <c r="C155" s="209" t="s">
        <v>16</v>
      </c>
      <c r="D155" s="209" t="s">
        <v>1428</v>
      </c>
      <c r="E155" s="216">
        <f t="shared" si="6"/>
        <v>6336400000</v>
      </c>
      <c r="F155" s="211">
        <v>5069120000</v>
      </c>
      <c r="G155" s="216">
        <v>338086195</v>
      </c>
      <c r="H155" s="211">
        <v>929193805</v>
      </c>
      <c r="I155" s="211">
        <v>0</v>
      </c>
      <c r="J155" s="211">
        <v>0</v>
      </c>
      <c r="K155" s="211">
        <v>0</v>
      </c>
      <c r="L155" s="211">
        <f t="shared" si="7"/>
        <v>0</v>
      </c>
      <c r="M155" s="211">
        <v>0</v>
      </c>
      <c r="N155" s="211">
        <v>0</v>
      </c>
      <c r="O155" s="211">
        <v>0</v>
      </c>
      <c r="P155" s="211">
        <v>0</v>
      </c>
      <c r="Q155" s="211">
        <v>0</v>
      </c>
      <c r="R155" s="211">
        <v>0</v>
      </c>
      <c r="S155" s="211">
        <f t="shared" si="8"/>
        <v>6336400000</v>
      </c>
      <c r="T155" s="211">
        <v>18104</v>
      </c>
      <c r="U155" s="209" t="s">
        <v>40</v>
      </c>
      <c r="V155" s="209" t="s">
        <v>13</v>
      </c>
      <c r="W155" s="209" t="s">
        <v>42</v>
      </c>
      <c r="X155" s="209" t="s">
        <v>13</v>
      </c>
      <c r="Y155" s="209" t="s">
        <v>145</v>
      </c>
      <c r="Z155" s="209" t="s">
        <v>146</v>
      </c>
      <c r="AA155" s="209" t="s">
        <v>147</v>
      </c>
      <c r="AB155" s="213" t="s">
        <v>1129</v>
      </c>
      <c r="AC155" s="214">
        <v>41214</v>
      </c>
    </row>
    <row r="156" spans="1:29" s="198" customFormat="1" ht="45" hidden="1" x14ac:dyDescent="0.2">
      <c r="A156" s="207">
        <v>2012520000214</v>
      </c>
      <c r="B156" s="208" t="s">
        <v>274</v>
      </c>
      <c r="C156" s="209" t="s">
        <v>30</v>
      </c>
      <c r="D156" s="209" t="s">
        <v>1430</v>
      </c>
      <c r="E156" s="216">
        <f t="shared" si="6"/>
        <v>143100000</v>
      </c>
      <c r="F156" s="211">
        <v>111300000</v>
      </c>
      <c r="G156" s="216">
        <v>0</v>
      </c>
      <c r="H156" s="211">
        <v>31800000</v>
      </c>
      <c r="I156" s="211">
        <v>0</v>
      </c>
      <c r="J156" s="211">
        <v>0</v>
      </c>
      <c r="K156" s="211">
        <v>0</v>
      </c>
      <c r="L156" s="217">
        <f t="shared" si="7"/>
        <v>15900000</v>
      </c>
      <c r="M156" s="211">
        <v>-51300000</v>
      </c>
      <c r="N156" s="211">
        <v>30000000</v>
      </c>
      <c r="O156" s="211">
        <v>0</v>
      </c>
      <c r="P156" s="211">
        <v>0</v>
      </c>
      <c r="Q156" s="211">
        <v>0</v>
      </c>
      <c r="R156" s="211">
        <v>37200000</v>
      </c>
      <c r="S156" s="211">
        <f t="shared" si="8"/>
        <v>159000000</v>
      </c>
      <c r="T156" s="211">
        <v>10000</v>
      </c>
      <c r="U156" s="209" t="s">
        <v>22</v>
      </c>
      <c r="V156" s="209" t="s">
        <v>275</v>
      </c>
      <c r="W156" s="209" t="s">
        <v>23</v>
      </c>
      <c r="X156" s="209" t="s">
        <v>275</v>
      </c>
      <c r="Y156" s="209" t="s">
        <v>76</v>
      </c>
      <c r="Z156" s="209" t="s">
        <v>135</v>
      </c>
      <c r="AA156" s="209" t="s">
        <v>136</v>
      </c>
      <c r="AB156" s="213" t="s">
        <v>1415</v>
      </c>
      <c r="AC156" s="214">
        <v>41250</v>
      </c>
    </row>
    <row r="157" spans="1:29" s="198" customFormat="1" ht="33.75" hidden="1" x14ac:dyDescent="0.2">
      <c r="A157" s="207">
        <v>2012520000215</v>
      </c>
      <c r="B157" s="208" t="s">
        <v>276</v>
      </c>
      <c r="C157" s="209" t="s">
        <v>115</v>
      </c>
      <c r="D157" s="209" t="s">
        <v>1428</v>
      </c>
      <c r="E157" s="216">
        <f t="shared" si="6"/>
        <v>204495805</v>
      </c>
      <c r="F157" s="211">
        <v>0</v>
      </c>
      <c r="G157" s="216">
        <v>102235559</v>
      </c>
      <c r="H157" s="211">
        <f>100000000+2260246</f>
        <v>102260246</v>
      </c>
      <c r="I157" s="211">
        <v>0</v>
      </c>
      <c r="J157" s="211">
        <v>0</v>
      </c>
      <c r="K157" s="211">
        <v>0</v>
      </c>
      <c r="L157" s="211">
        <f t="shared" si="7"/>
        <v>0</v>
      </c>
      <c r="M157" s="211">
        <v>0</v>
      </c>
      <c r="N157" s="211">
        <v>0</v>
      </c>
      <c r="O157" s="211">
        <v>0</v>
      </c>
      <c r="P157" s="211">
        <v>0</v>
      </c>
      <c r="Q157" s="211">
        <v>0</v>
      </c>
      <c r="R157" s="211">
        <v>0</v>
      </c>
      <c r="S157" s="211">
        <f t="shared" si="8"/>
        <v>204495805</v>
      </c>
      <c r="T157" s="211">
        <v>3215</v>
      </c>
      <c r="U157" s="209" t="s">
        <v>12</v>
      </c>
      <c r="V157" s="209" t="s">
        <v>277</v>
      </c>
      <c r="W157" s="209" t="s">
        <v>29</v>
      </c>
      <c r="X157" s="209" t="s">
        <v>277</v>
      </c>
      <c r="Y157" s="209" t="s">
        <v>145</v>
      </c>
      <c r="Z157" s="209" t="s">
        <v>278</v>
      </c>
      <c r="AA157" s="209" t="s">
        <v>279</v>
      </c>
      <c r="AB157" s="213" t="s">
        <v>1129</v>
      </c>
      <c r="AC157" s="214">
        <v>41221</v>
      </c>
    </row>
    <row r="158" spans="1:29" s="198" customFormat="1" ht="33.75" hidden="1" x14ac:dyDescent="0.2">
      <c r="A158" s="207">
        <v>2012520000216</v>
      </c>
      <c r="B158" s="208" t="s">
        <v>280</v>
      </c>
      <c r="C158" s="209" t="s">
        <v>16</v>
      </c>
      <c r="D158" s="209" t="s">
        <v>1428</v>
      </c>
      <c r="E158" s="216">
        <f t="shared" si="6"/>
        <v>23000000</v>
      </c>
      <c r="F158" s="211">
        <v>0</v>
      </c>
      <c r="G158" s="216">
        <v>23000000</v>
      </c>
      <c r="H158" s="211">
        <v>0</v>
      </c>
      <c r="I158" s="211">
        <v>0</v>
      </c>
      <c r="J158" s="211">
        <v>0</v>
      </c>
      <c r="K158" s="211">
        <v>0</v>
      </c>
      <c r="L158" s="211">
        <f t="shared" si="7"/>
        <v>0</v>
      </c>
      <c r="M158" s="211">
        <v>0</v>
      </c>
      <c r="N158" s="211">
        <v>0</v>
      </c>
      <c r="O158" s="211">
        <v>0</v>
      </c>
      <c r="P158" s="211">
        <v>0</v>
      </c>
      <c r="Q158" s="211">
        <v>0</v>
      </c>
      <c r="R158" s="211">
        <v>0</v>
      </c>
      <c r="S158" s="211">
        <f t="shared" si="8"/>
        <v>23000000</v>
      </c>
      <c r="T158" s="211">
        <v>10</v>
      </c>
      <c r="U158" s="209" t="s">
        <v>12</v>
      </c>
      <c r="V158" s="209" t="s">
        <v>281</v>
      </c>
      <c r="W158" s="209" t="s">
        <v>29</v>
      </c>
      <c r="X158" s="209" t="s">
        <v>13</v>
      </c>
      <c r="Y158" s="209" t="s">
        <v>145</v>
      </c>
      <c r="Z158" s="209" t="s">
        <v>146</v>
      </c>
      <c r="AA158" s="209" t="s">
        <v>282</v>
      </c>
      <c r="AB158" s="213" t="s">
        <v>1129</v>
      </c>
      <c r="AC158" s="214">
        <v>41220</v>
      </c>
    </row>
    <row r="159" spans="1:29" s="198" customFormat="1" ht="56.25" hidden="1" x14ac:dyDescent="0.2">
      <c r="A159" s="207">
        <v>2012520000217</v>
      </c>
      <c r="B159" s="208" t="s">
        <v>283</v>
      </c>
      <c r="C159" s="209" t="s">
        <v>72</v>
      </c>
      <c r="D159" s="209" t="s">
        <v>1420</v>
      </c>
      <c r="E159" s="216">
        <f t="shared" si="6"/>
        <v>731095688</v>
      </c>
      <c r="F159" s="211">
        <v>0</v>
      </c>
      <c r="G159" s="216">
        <v>15000000</v>
      </c>
      <c r="H159" s="211">
        <v>88979720</v>
      </c>
      <c r="I159" s="211">
        <v>0</v>
      </c>
      <c r="J159" s="211">
        <v>132115968</v>
      </c>
      <c r="K159" s="211">
        <v>495000000</v>
      </c>
      <c r="L159" s="211">
        <f t="shared" si="7"/>
        <v>0</v>
      </c>
      <c r="M159" s="211">
        <v>0</v>
      </c>
      <c r="N159" s="211">
        <v>0</v>
      </c>
      <c r="O159" s="211">
        <v>0</v>
      </c>
      <c r="P159" s="211">
        <v>0</v>
      </c>
      <c r="Q159" s="211">
        <v>0</v>
      </c>
      <c r="R159" s="211">
        <v>0</v>
      </c>
      <c r="S159" s="211">
        <f t="shared" si="8"/>
        <v>731095688</v>
      </c>
      <c r="T159" s="211">
        <v>1000</v>
      </c>
      <c r="U159" s="209" t="s">
        <v>40</v>
      </c>
      <c r="V159" s="209" t="s">
        <v>284</v>
      </c>
      <c r="W159" s="209" t="s">
        <v>48</v>
      </c>
      <c r="X159" s="209" t="s">
        <v>13</v>
      </c>
      <c r="Y159" s="209" t="s">
        <v>145</v>
      </c>
      <c r="Z159" s="209" t="s">
        <v>146</v>
      </c>
      <c r="AA159" s="209" t="s">
        <v>147</v>
      </c>
      <c r="AB159" s="213" t="s">
        <v>1129</v>
      </c>
      <c r="AC159" s="214">
        <v>41221</v>
      </c>
    </row>
    <row r="160" spans="1:29" s="198" customFormat="1" ht="33.75" hidden="1" x14ac:dyDescent="0.2">
      <c r="A160" s="207">
        <v>2012520000218</v>
      </c>
      <c r="B160" s="208" t="s">
        <v>285</v>
      </c>
      <c r="C160" s="209" t="s">
        <v>43</v>
      </c>
      <c r="D160" s="209" t="s">
        <v>1425</v>
      </c>
      <c r="E160" s="216">
        <f t="shared" si="6"/>
        <v>66000000</v>
      </c>
      <c r="F160" s="211">
        <v>0</v>
      </c>
      <c r="G160" s="216">
        <v>66000000</v>
      </c>
      <c r="H160" s="211">
        <v>0</v>
      </c>
      <c r="I160" s="211">
        <v>0</v>
      </c>
      <c r="J160" s="211">
        <v>0</v>
      </c>
      <c r="K160" s="211">
        <v>0</v>
      </c>
      <c r="L160" s="211">
        <f t="shared" si="7"/>
        <v>0</v>
      </c>
      <c r="M160" s="211">
        <v>0</v>
      </c>
      <c r="N160" s="211">
        <v>0</v>
      </c>
      <c r="O160" s="211">
        <v>0</v>
      </c>
      <c r="P160" s="211">
        <v>0</v>
      </c>
      <c r="Q160" s="211">
        <v>0</v>
      </c>
      <c r="R160" s="211">
        <v>0</v>
      </c>
      <c r="S160" s="211">
        <f t="shared" si="8"/>
        <v>66000000</v>
      </c>
      <c r="T160" s="211">
        <v>24130</v>
      </c>
      <c r="U160" s="209" t="s">
        <v>51</v>
      </c>
      <c r="V160" s="209" t="s">
        <v>286</v>
      </c>
      <c r="W160" s="209" t="s">
        <v>27</v>
      </c>
      <c r="X160" s="209" t="s">
        <v>286</v>
      </c>
      <c r="Y160" s="209" t="s">
        <v>76</v>
      </c>
      <c r="Z160" s="209" t="s">
        <v>77</v>
      </c>
      <c r="AA160" s="209" t="s">
        <v>78</v>
      </c>
      <c r="AB160" s="213" t="s">
        <v>1129</v>
      </c>
      <c r="AC160" s="214">
        <v>41222</v>
      </c>
    </row>
    <row r="161" spans="1:29" s="198" customFormat="1" ht="45" hidden="1" x14ac:dyDescent="0.2">
      <c r="A161" s="207">
        <v>2012520000219</v>
      </c>
      <c r="B161" s="208" t="s">
        <v>287</v>
      </c>
      <c r="C161" s="209" t="s">
        <v>184</v>
      </c>
      <c r="D161" s="209" t="s">
        <v>1429</v>
      </c>
      <c r="E161" s="216">
        <f t="shared" si="6"/>
        <v>21900364</v>
      </c>
      <c r="F161" s="211">
        <v>0</v>
      </c>
      <c r="G161" s="216">
        <v>15000000</v>
      </c>
      <c r="H161" s="211">
        <v>0</v>
      </c>
      <c r="I161" s="211">
        <v>0</v>
      </c>
      <c r="J161" s="211">
        <v>0</v>
      </c>
      <c r="K161" s="211">
        <v>6900364</v>
      </c>
      <c r="L161" s="211">
        <f t="shared" si="7"/>
        <v>0</v>
      </c>
      <c r="M161" s="211">
        <v>0</v>
      </c>
      <c r="N161" s="211">
        <v>0</v>
      </c>
      <c r="O161" s="211">
        <v>0</v>
      </c>
      <c r="P161" s="211">
        <v>0</v>
      </c>
      <c r="Q161" s="211">
        <v>0</v>
      </c>
      <c r="R161" s="211">
        <v>0</v>
      </c>
      <c r="S161" s="211">
        <f t="shared" si="8"/>
        <v>21900364</v>
      </c>
      <c r="T161" s="211">
        <v>820</v>
      </c>
      <c r="U161" s="209" t="s">
        <v>40</v>
      </c>
      <c r="V161" s="209" t="s">
        <v>288</v>
      </c>
      <c r="W161" s="209" t="s">
        <v>42</v>
      </c>
      <c r="X161" s="209" t="s">
        <v>288</v>
      </c>
      <c r="Y161" s="209" t="s">
        <v>145</v>
      </c>
      <c r="Z161" s="209" t="s">
        <v>146</v>
      </c>
      <c r="AA161" s="209" t="s">
        <v>147</v>
      </c>
      <c r="AB161" s="213" t="s">
        <v>1129</v>
      </c>
      <c r="AC161" s="214">
        <v>41226</v>
      </c>
    </row>
    <row r="162" spans="1:29" s="198" customFormat="1" ht="33.75" hidden="1" x14ac:dyDescent="0.2">
      <c r="A162" s="207">
        <v>2012520000220</v>
      </c>
      <c r="B162" s="208" t="s">
        <v>289</v>
      </c>
      <c r="C162" s="209" t="s">
        <v>43</v>
      </c>
      <c r="D162" s="209" t="s">
        <v>1425</v>
      </c>
      <c r="E162" s="216">
        <f t="shared" si="6"/>
        <v>42000000</v>
      </c>
      <c r="F162" s="211">
        <v>0</v>
      </c>
      <c r="G162" s="216">
        <v>30000000</v>
      </c>
      <c r="H162" s="211">
        <v>6450000</v>
      </c>
      <c r="I162" s="211">
        <v>0</v>
      </c>
      <c r="J162" s="211">
        <v>0</v>
      </c>
      <c r="K162" s="211">
        <v>5550000</v>
      </c>
      <c r="L162" s="211">
        <f t="shared" si="7"/>
        <v>0</v>
      </c>
      <c r="M162" s="211">
        <v>0</v>
      </c>
      <c r="N162" s="211">
        <v>0</v>
      </c>
      <c r="O162" s="211">
        <v>0</v>
      </c>
      <c r="P162" s="211">
        <v>0</v>
      </c>
      <c r="Q162" s="211">
        <v>0</v>
      </c>
      <c r="R162" s="211">
        <v>0</v>
      </c>
      <c r="S162" s="211">
        <f t="shared" si="8"/>
        <v>42000000</v>
      </c>
      <c r="T162" s="211">
        <v>500</v>
      </c>
      <c r="U162" s="209" t="s">
        <v>66</v>
      </c>
      <c r="V162" s="209" t="s">
        <v>286</v>
      </c>
      <c r="W162" s="209" t="s">
        <v>71</v>
      </c>
      <c r="X162" s="209" t="s">
        <v>286</v>
      </c>
      <c r="Y162" s="209" t="s">
        <v>76</v>
      </c>
      <c r="Z162" s="209" t="s">
        <v>190</v>
      </c>
      <c r="AA162" s="209" t="s">
        <v>97</v>
      </c>
      <c r="AB162" s="213" t="s">
        <v>1129</v>
      </c>
      <c r="AC162" s="214">
        <v>41229</v>
      </c>
    </row>
    <row r="163" spans="1:29" s="198" customFormat="1" ht="33.75" hidden="1" x14ac:dyDescent="0.2">
      <c r="A163" s="207">
        <v>2012520000221</v>
      </c>
      <c r="B163" s="208" t="s">
        <v>290</v>
      </c>
      <c r="C163" s="209" t="s">
        <v>291</v>
      </c>
      <c r="D163" s="209" t="s">
        <v>1428</v>
      </c>
      <c r="E163" s="216">
        <f t="shared" si="6"/>
        <v>79695390</v>
      </c>
      <c r="F163" s="211">
        <v>0</v>
      </c>
      <c r="G163" s="216">
        <v>71695614</v>
      </c>
      <c r="H163" s="211">
        <v>7999776</v>
      </c>
      <c r="I163" s="211">
        <v>0</v>
      </c>
      <c r="J163" s="211">
        <v>0</v>
      </c>
      <c r="K163" s="211">
        <v>0</v>
      </c>
      <c r="L163" s="211">
        <f t="shared" si="7"/>
        <v>0</v>
      </c>
      <c r="M163" s="211">
        <v>0</v>
      </c>
      <c r="N163" s="211">
        <v>0</v>
      </c>
      <c r="O163" s="211">
        <v>0</v>
      </c>
      <c r="P163" s="211">
        <v>0</v>
      </c>
      <c r="Q163" s="211">
        <v>0</v>
      </c>
      <c r="R163" s="211">
        <v>0</v>
      </c>
      <c r="S163" s="211">
        <f t="shared" si="8"/>
        <v>79695390</v>
      </c>
      <c r="T163" s="211">
        <v>14373</v>
      </c>
      <c r="U163" s="209" t="s">
        <v>12</v>
      </c>
      <c r="V163" s="209" t="s">
        <v>292</v>
      </c>
      <c r="W163" s="209" t="s">
        <v>27</v>
      </c>
      <c r="X163" s="209" t="s">
        <v>292</v>
      </c>
      <c r="Y163" s="209" t="s">
        <v>76</v>
      </c>
      <c r="Z163" s="209" t="s">
        <v>131</v>
      </c>
      <c r="AA163" s="209" t="s">
        <v>293</v>
      </c>
      <c r="AB163" s="213" t="s">
        <v>1129</v>
      </c>
      <c r="AC163" s="214">
        <v>41232</v>
      </c>
    </row>
    <row r="164" spans="1:29" s="198" customFormat="1" ht="33.75" hidden="1" x14ac:dyDescent="0.2">
      <c r="A164" s="207">
        <v>2012520000222</v>
      </c>
      <c r="B164" s="208" t="s">
        <v>294</v>
      </c>
      <c r="C164" s="209" t="s">
        <v>295</v>
      </c>
      <c r="D164" s="209" t="s">
        <v>1424</v>
      </c>
      <c r="E164" s="216">
        <f t="shared" si="6"/>
        <v>59773280</v>
      </c>
      <c r="F164" s="211">
        <v>0</v>
      </c>
      <c r="G164" s="216">
        <v>59773280</v>
      </c>
      <c r="H164" s="211">
        <v>0</v>
      </c>
      <c r="I164" s="211">
        <v>0</v>
      </c>
      <c r="J164" s="211">
        <v>0</v>
      </c>
      <c r="K164" s="211">
        <v>0</v>
      </c>
      <c r="L164" s="211">
        <f t="shared" si="7"/>
        <v>0</v>
      </c>
      <c r="M164" s="211">
        <v>0</v>
      </c>
      <c r="N164" s="211">
        <v>0</v>
      </c>
      <c r="O164" s="211">
        <v>0</v>
      </c>
      <c r="P164" s="211">
        <v>0</v>
      </c>
      <c r="Q164" s="211">
        <v>0</v>
      </c>
      <c r="R164" s="211">
        <v>0</v>
      </c>
      <c r="S164" s="211">
        <f t="shared" si="8"/>
        <v>59773280</v>
      </c>
      <c r="T164" s="211">
        <v>570</v>
      </c>
      <c r="U164" s="209" t="s">
        <v>12</v>
      </c>
      <c r="V164" s="209" t="s">
        <v>13</v>
      </c>
      <c r="W164" s="209" t="s">
        <v>27</v>
      </c>
      <c r="X164" s="209" t="s">
        <v>296</v>
      </c>
      <c r="Y164" s="209" t="s">
        <v>167</v>
      </c>
      <c r="Z164" s="209" t="s">
        <v>168</v>
      </c>
      <c r="AA164" s="209" t="s">
        <v>169</v>
      </c>
      <c r="AB164" s="213" t="s">
        <v>1129</v>
      </c>
      <c r="AC164" s="214">
        <v>41242</v>
      </c>
    </row>
    <row r="165" spans="1:29" s="198" customFormat="1" ht="22.5" hidden="1" x14ac:dyDescent="0.2">
      <c r="A165" s="207">
        <v>2012520000223</v>
      </c>
      <c r="B165" s="208" t="s">
        <v>297</v>
      </c>
      <c r="C165" s="209" t="s">
        <v>54</v>
      </c>
      <c r="D165" s="209" t="s">
        <v>1428</v>
      </c>
      <c r="E165" s="216">
        <f t="shared" si="6"/>
        <v>41557405</v>
      </c>
      <c r="F165" s="211">
        <v>0</v>
      </c>
      <c r="G165" s="216">
        <v>38925490</v>
      </c>
      <c r="H165" s="211">
        <v>2631915</v>
      </c>
      <c r="I165" s="211">
        <v>0</v>
      </c>
      <c r="J165" s="211">
        <v>0</v>
      </c>
      <c r="K165" s="211">
        <v>0</v>
      </c>
      <c r="L165" s="211">
        <f t="shared" si="7"/>
        <v>0</v>
      </c>
      <c r="M165" s="211">
        <v>0</v>
      </c>
      <c r="N165" s="211">
        <v>0</v>
      </c>
      <c r="O165" s="211">
        <v>0</v>
      </c>
      <c r="P165" s="211">
        <v>0</v>
      </c>
      <c r="Q165" s="211">
        <v>0</v>
      </c>
      <c r="R165" s="211">
        <v>0</v>
      </c>
      <c r="S165" s="211">
        <f t="shared" si="8"/>
        <v>41557405</v>
      </c>
      <c r="T165" s="211">
        <v>1133</v>
      </c>
      <c r="U165" s="209" t="s">
        <v>12</v>
      </c>
      <c r="V165" s="209" t="s">
        <v>298</v>
      </c>
      <c r="W165" s="209" t="s">
        <v>26</v>
      </c>
      <c r="X165" s="209" t="s">
        <v>299</v>
      </c>
      <c r="Y165" s="209" t="s">
        <v>145</v>
      </c>
      <c r="Z165" s="209" t="s">
        <v>278</v>
      </c>
      <c r="AA165" s="209" t="s">
        <v>279</v>
      </c>
      <c r="AB165" s="213" t="s">
        <v>1129</v>
      </c>
      <c r="AC165" s="214">
        <v>41234</v>
      </c>
    </row>
    <row r="166" spans="1:29" s="198" customFormat="1" ht="45" hidden="1" x14ac:dyDescent="0.2">
      <c r="A166" s="207">
        <v>2012520000224</v>
      </c>
      <c r="B166" s="208" t="s">
        <v>300</v>
      </c>
      <c r="C166" s="209" t="s">
        <v>33</v>
      </c>
      <c r="D166" s="209" t="s">
        <v>1430</v>
      </c>
      <c r="E166" s="216">
        <f t="shared" si="6"/>
        <v>1265680357</v>
      </c>
      <c r="F166" s="211">
        <v>0</v>
      </c>
      <c r="G166" s="216">
        <v>1264680357</v>
      </c>
      <c r="H166" s="211">
        <v>1000000</v>
      </c>
      <c r="I166" s="211">
        <v>0</v>
      </c>
      <c r="J166" s="211">
        <v>0</v>
      </c>
      <c r="K166" s="211">
        <v>0</v>
      </c>
      <c r="L166" s="211">
        <f t="shared" si="7"/>
        <v>0</v>
      </c>
      <c r="M166" s="211">
        <v>0</v>
      </c>
      <c r="N166" s="211">
        <v>0</v>
      </c>
      <c r="O166" s="211">
        <v>0</v>
      </c>
      <c r="P166" s="211">
        <v>0</v>
      </c>
      <c r="Q166" s="211">
        <v>0</v>
      </c>
      <c r="R166" s="211">
        <v>0</v>
      </c>
      <c r="S166" s="211">
        <f t="shared" si="8"/>
        <v>1265680357</v>
      </c>
      <c r="T166" s="211">
        <v>644</v>
      </c>
      <c r="U166" s="209" t="s">
        <v>12</v>
      </c>
      <c r="V166" s="209" t="s">
        <v>13</v>
      </c>
      <c r="W166" s="209" t="s">
        <v>62</v>
      </c>
      <c r="X166" s="209" t="s">
        <v>301</v>
      </c>
      <c r="Y166" s="209" t="s">
        <v>167</v>
      </c>
      <c r="Z166" s="209" t="s">
        <v>168</v>
      </c>
      <c r="AA166" s="209" t="s">
        <v>169</v>
      </c>
      <c r="AB166" s="213" t="s">
        <v>1130</v>
      </c>
      <c r="AC166" s="214">
        <v>41235</v>
      </c>
    </row>
    <row r="167" spans="1:29" s="198" customFormat="1" ht="45" hidden="1" x14ac:dyDescent="0.2">
      <c r="A167" s="207">
        <v>2012520000225</v>
      </c>
      <c r="B167" s="208" t="s">
        <v>302</v>
      </c>
      <c r="C167" s="209" t="s">
        <v>43</v>
      </c>
      <c r="D167" s="209" t="s">
        <v>1425</v>
      </c>
      <c r="E167" s="216">
        <f t="shared" si="6"/>
        <v>223000000</v>
      </c>
      <c r="F167" s="211">
        <v>0</v>
      </c>
      <c r="G167" s="216">
        <v>200000000</v>
      </c>
      <c r="H167" s="211">
        <v>23000000</v>
      </c>
      <c r="I167" s="211">
        <v>0</v>
      </c>
      <c r="J167" s="211">
        <v>0</v>
      </c>
      <c r="K167" s="211">
        <v>0</v>
      </c>
      <c r="L167" s="211">
        <f t="shared" si="7"/>
        <v>0</v>
      </c>
      <c r="M167" s="211">
        <v>0</v>
      </c>
      <c r="N167" s="211">
        <v>0</v>
      </c>
      <c r="O167" s="211">
        <v>0</v>
      </c>
      <c r="P167" s="211">
        <v>0</v>
      </c>
      <c r="Q167" s="211">
        <v>0</v>
      </c>
      <c r="R167" s="211">
        <v>0</v>
      </c>
      <c r="S167" s="211">
        <f t="shared" si="8"/>
        <v>223000000</v>
      </c>
      <c r="T167" s="211">
        <v>1300</v>
      </c>
      <c r="U167" s="209" t="s">
        <v>204</v>
      </c>
      <c r="V167" s="209" t="s">
        <v>286</v>
      </c>
      <c r="W167" s="209" t="s">
        <v>217</v>
      </c>
      <c r="X167" s="209" t="s">
        <v>286</v>
      </c>
      <c r="Y167" s="209" t="s">
        <v>303</v>
      </c>
      <c r="Z167" s="209" t="s">
        <v>304</v>
      </c>
      <c r="AA167" s="209" t="s">
        <v>207</v>
      </c>
      <c r="AB167" s="213" t="s">
        <v>1129</v>
      </c>
      <c r="AC167" s="214">
        <v>41235</v>
      </c>
    </row>
    <row r="168" spans="1:29" s="198" customFormat="1" ht="45" hidden="1" x14ac:dyDescent="0.2">
      <c r="A168" s="207">
        <v>2012520000226</v>
      </c>
      <c r="B168" s="208" t="s">
        <v>305</v>
      </c>
      <c r="C168" s="209" t="s">
        <v>72</v>
      </c>
      <c r="D168" s="209" t="s">
        <v>1420</v>
      </c>
      <c r="E168" s="216">
        <f t="shared" si="6"/>
        <v>189940000</v>
      </c>
      <c r="F168" s="211">
        <v>0</v>
      </c>
      <c r="G168" s="216">
        <v>20000000</v>
      </c>
      <c r="H168" s="211">
        <v>169940000</v>
      </c>
      <c r="I168" s="211">
        <v>0</v>
      </c>
      <c r="J168" s="211">
        <v>0</v>
      </c>
      <c r="K168" s="211">
        <v>0</v>
      </c>
      <c r="L168" s="211">
        <f t="shared" si="7"/>
        <v>0</v>
      </c>
      <c r="M168" s="211">
        <v>0</v>
      </c>
      <c r="N168" s="211">
        <v>0</v>
      </c>
      <c r="O168" s="211">
        <v>0</v>
      </c>
      <c r="P168" s="211">
        <v>0</v>
      </c>
      <c r="Q168" s="211">
        <v>0</v>
      </c>
      <c r="R168" s="211">
        <v>0</v>
      </c>
      <c r="S168" s="211">
        <f t="shared" si="8"/>
        <v>189940000</v>
      </c>
      <c r="T168" s="211">
        <v>150</v>
      </c>
      <c r="U168" s="209" t="s">
        <v>32</v>
      </c>
      <c r="V168" s="209" t="s">
        <v>306</v>
      </c>
      <c r="W168" s="209" t="s">
        <v>62</v>
      </c>
      <c r="X168" s="209" t="s">
        <v>306</v>
      </c>
      <c r="Y168" s="209" t="s">
        <v>167</v>
      </c>
      <c r="Z168" s="209" t="s">
        <v>168</v>
      </c>
      <c r="AA168" s="209" t="s">
        <v>307</v>
      </c>
      <c r="AB168" s="213" t="s">
        <v>1129</v>
      </c>
      <c r="AC168" s="214">
        <v>41236</v>
      </c>
    </row>
    <row r="169" spans="1:29" s="198" customFormat="1" ht="22.5" hidden="1" x14ac:dyDescent="0.2">
      <c r="A169" s="207">
        <v>2012520000227</v>
      </c>
      <c r="B169" s="208" t="s">
        <v>308</v>
      </c>
      <c r="C169" s="209" t="s">
        <v>184</v>
      </c>
      <c r="D169" s="209" t="s">
        <v>1429</v>
      </c>
      <c r="E169" s="216">
        <f t="shared" si="6"/>
        <v>40546542</v>
      </c>
      <c r="F169" s="211">
        <v>0</v>
      </c>
      <c r="G169" s="216">
        <v>38445277</v>
      </c>
      <c r="H169" s="211">
        <v>0</v>
      </c>
      <c r="I169" s="211">
        <v>0</v>
      </c>
      <c r="J169" s="211">
        <v>0</v>
      </c>
      <c r="K169" s="211">
        <v>2101265</v>
      </c>
      <c r="L169" s="211">
        <f t="shared" si="7"/>
        <v>0</v>
      </c>
      <c r="M169" s="211">
        <v>0</v>
      </c>
      <c r="N169" s="211">
        <v>0</v>
      </c>
      <c r="O169" s="211">
        <v>0</v>
      </c>
      <c r="P169" s="211">
        <v>0</v>
      </c>
      <c r="Q169" s="211">
        <v>0</v>
      </c>
      <c r="R169" s="211">
        <v>0</v>
      </c>
      <c r="S169" s="211">
        <f t="shared" si="8"/>
        <v>40546542</v>
      </c>
      <c r="T169" s="211">
        <v>456</v>
      </c>
      <c r="U169" s="209" t="s">
        <v>12</v>
      </c>
      <c r="V169" s="209" t="s">
        <v>298</v>
      </c>
      <c r="W169" s="209" t="s">
        <v>27</v>
      </c>
      <c r="X169" s="209" t="s">
        <v>309</v>
      </c>
      <c r="Y169" s="209" t="s">
        <v>145</v>
      </c>
      <c r="Z169" s="209" t="s">
        <v>278</v>
      </c>
      <c r="AA169" s="209" t="s">
        <v>279</v>
      </c>
      <c r="AB169" s="213" t="s">
        <v>1129</v>
      </c>
      <c r="AC169" s="214">
        <v>41239</v>
      </c>
    </row>
    <row r="170" spans="1:29" s="198" customFormat="1" ht="45" hidden="1" x14ac:dyDescent="0.2">
      <c r="A170" s="207">
        <v>2012520000228</v>
      </c>
      <c r="B170" s="208" t="s">
        <v>310</v>
      </c>
      <c r="C170" s="209" t="s">
        <v>72</v>
      </c>
      <c r="D170" s="209" t="s">
        <v>1420</v>
      </c>
      <c r="E170" s="216">
        <f t="shared" si="6"/>
        <v>187203886</v>
      </c>
      <c r="F170" s="211">
        <v>0</v>
      </c>
      <c r="G170" s="216">
        <v>20000000</v>
      </c>
      <c r="H170" s="211">
        <v>100000000</v>
      </c>
      <c r="I170" s="211">
        <v>0</v>
      </c>
      <c r="J170" s="211">
        <v>67203886</v>
      </c>
      <c r="K170" s="211">
        <v>0</v>
      </c>
      <c r="L170" s="211">
        <f t="shared" si="7"/>
        <v>0</v>
      </c>
      <c r="M170" s="211">
        <v>0</v>
      </c>
      <c r="N170" s="211">
        <v>0</v>
      </c>
      <c r="O170" s="211">
        <v>0</v>
      </c>
      <c r="P170" s="211">
        <v>0</v>
      </c>
      <c r="Q170" s="211">
        <v>0</v>
      </c>
      <c r="R170" s="211">
        <v>0</v>
      </c>
      <c r="S170" s="211">
        <f t="shared" si="8"/>
        <v>187203886</v>
      </c>
      <c r="T170" s="211">
        <v>410</v>
      </c>
      <c r="U170" s="209" t="s">
        <v>49</v>
      </c>
      <c r="V170" s="209" t="s">
        <v>306</v>
      </c>
      <c r="W170" s="209" t="s">
        <v>17</v>
      </c>
      <c r="X170" s="209" t="s">
        <v>306</v>
      </c>
      <c r="Y170" s="209" t="s">
        <v>311</v>
      </c>
      <c r="Z170" s="209" t="s">
        <v>312</v>
      </c>
      <c r="AA170" s="209" t="s">
        <v>313</v>
      </c>
      <c r="AB170" s="213" t="s">
        <v>1129</v>
      </c>
      <c r="AC170" s="214">
        <v>41239</v>
      </c>
    </row>
    <row r="171" spans="1:29" s="198" customFormat="1" ht="33.75" hidden="1" x14ac:dyDescent="0.2">
      <c r="A171" s="207">
        <v>2012520000229</v>
      </c>
      <c r="B171" s="208" t="s">
        <v>314</v>
      </c>
      <c r="C171" s="209" t="s">
        <v>315</v>
      </c>
      <c r="D171" s="209" t="s">
        <v>1423</v>
      </c>
      <c r="E171" s="216">
        <f t="shared" si="6"/>
        <v>67158804</v>
      </c>
      <c r="F171" s="211">
        <v>0</v>
      </c>
      <c r="G171" s="216">
        <v>62658804</v>
      </c>
      <c r="H171" s="211">
        <v>4500000</v>
      </c>
      <c r="I171" s="211">
        <v>0</v>
      </c>
      <c r="J171" s="211">
        <v>0</v>
      </c>
      <c r="K171" s="211">
        <v>0</v>
      </c>
      <c r="L171" s="211">
        <f t="shared" si="7"/>
        <v>0</v>
      </c>
      <c r="M171" s="211">
        <v>0</v>
      </c>
      <c r="N171" s="211">
        <v>0</v>
      </c>
      <c r="O171" s="211">
        <v>0</v>
      </c>
      <c r="P171" s="211">
        <v>0</v>
      </c>
      <c r="Q171" s="211">
        <v>0</v>
      </c>
      <c r="R171" s="211">
        <v>0</v>
      </c>
      <c r="S171" s="211">
        <f t="shared" si="8"/>
        <v>67158804</v>
      </c>
      <c r="T171" s="211">
        <v>0</v>
      </c>
      <c r="U171" s="209" t="s">
        <v>12</v>
      </c>
      <c r="V171" s="209" t="s">
        <v>316</v>
      </c>
      <c r="W171" s="209" t="s">
        <v>27</v>
      </c>
      <c r="X171" s="209" t="s">
        <v>316</v>
      </c>
      <c r="Y171" s="209" t="s">
        <v>167</v>
      </c>
      <c r="Z171" s="209" t="s">
        <v>168</v>
      </c>
      <c r="AA171" s="209" t="s">
        <v>169</v>
      </c>
      <c r="AB171" s="213" t="s">
        <v>1129</v>
      </c>
      <c r="AC171" s="214">
        <v>41254</v>
      </c>
    </row>
    <row r="172" spans="1:29" s="198" customFormat="1" ht="45" hidden="1" x14ac:dyDescent="0.2">
      <c r="A172" s="207">
        <v>2012520000230</v>
      </c>
      <c r="B172" s="208" t="s">
        <v>317</v>
      </c>
      <c r="C172" s="209" t="s">
        <v>52</v>
      </c>
      <c r="D172" s="209" t="s">
        <v>1429</v>
      </c>
      <c r="E172" s="216">
        <f t="shared" si="6"/>
        <v>100000000</v>
      </c>
      <c r="F172" s="211">
        <v>100000000</v>
      </c>
      <c r="G172" s="216">
        <v>0</v>
      </c>
      <c r="H172" s="211">
        <v>0</v>
      </c>
      <c r="I172" s="211">
        <v>0</v>
      </c>
      <c r="J172" s="211">
        <v>0</v>
      </c>
      <c r="K172" s="211">
        <v>0</v>
      </c>
      <c r="L172" s="211">
        <f t="shared" si="7"/>
        <v>0</v>
      </c>
      <c r="M172" s="211">
        <v>-30000000</v>
      </c>
      <c r="N172" s="211">
        <v>30000000</v>
      </c>
      <c r="O172" s="211">
        <v>0</v>
      </c>
      <c r="P172" s="211">
        <v>0</v>
      </c>
      <c r="Q172" s="211">
        <v>0</v>
      </c>
      <c r="R172" s="211">
        <v>0</v>
      </c>
      <c r="S172" s="211">
        <f t="shared" si="8"/>
        <v>100000000</v>
      </c>
      <c r="T172" s="211">
        <v>24179</v>
      </c>
      <c r="U172" s="209" t="s">
        <v>22</v>
      </c>
      <c r="V172" s="209" t="s">
        <v>318</v>
      </c>
      <c r="W172" s="209" t="s">
        <v>23</v>
      </c>
      <c r="X172" s="209" t="s">
        <v>318</v>
      </c>
      <c r="Y172" s="209" t="s">
        <v>76</v>
      </c>
      <c r="Z172" s="209" t="s">
        <v>135</v>
      </c>
      <c r="AA172" s="209" t="s">
        <v>136</v>
      </c>
      <c r="AB172" s="213" t="s">
        <v>1415</v>
      </c>
      <c r="AC172" s="214">
        <v>41263</v>
      </c>
    </row>
    <row r="173" spans="1:29" s="198" customFormat="1" ht="45" hidden="1" x14ac:dyDescent="0.2">
      <c r="A173" s="207">
        <v>2012520000231</v>
      </c>
      <c r="B173" s="208" t="s">
        <v>319</v>
      </c>
      <c r="C173" s="209" t="s">
        <v>52</v>
      </c>
      <c r="D173" s="209" t="s">
        <v>1429</v>
      </c>
      <c r="E173" s="216">
        <f t="shared" si="6"/>
        <v>194000000</v>
      </c>
      <c r="F173" s="211">
        <v>194000000</v>
      </c>
      <c r="G173" s="216">
        <v>0</v>
      </c>
      <c r="H173" s="211">
        <v>0</v>
      </c>
      <c r="I173" s="211">
        <v>0</v>
      </c>
      <c r="J173" s="211">
        <v>0</v>
      </c>
      <c r="K173" s="211">
        <v>0</v>
      </c>
      <c r="L173" s="211">
        <f t="shared" si="7"/>
        <v>0</v>
      </c>
      <c r="M173" s="211">
        <v>0</v>
      </c>
      <c r="N173" s="211">
        <v>0</v>
      </c>
      <c r="O173" s="211">
        <v>0</v>
      </c>
      <c r="P173" s="211">
        <v>0</v>
      </c>
      <c r="Q173" s="211">
        <v>0</v>
      </c>
      <c r="R173" s="211">
        <v>0</v>
      </c>
      <c r="S173" s="211">
        <f t="shared" si="8"/>
        <v>194000000</v>
      </c>
      <c r="T173" s="211">
        <v>24179</v>
      </c>
      <c r="U173" s="209" t="s">
        <v>22</v>
      </c>
      <c r="V173" s="209" t="s">
        <v>318</v>
      </c>
      <c r="W173" s="209" t="s">
        <v>23</v>
      </c>
      <c r="X173" s="209" t="s">
        <v>318</v>
      </c>
      <c r="Y173" s="209" t="s">
        <v>76</v>
      </c>
      <c r="Z173" s="209" t="s">
        <v>135</v>
      </c>
      <c r="AA173" s="209" t="s">
        <v>136</v>
      </c>
      <c r="AB173" s="213" t="s">
        <v>1129</v>
      </c>
      <c r="AC173" s="214">
        <v>41270</v>
      </c>
    </row>
    <row r="174" spans="1:29" s="198" customFormat="1" ht="45" hidden="1" x14ac:dyDescent="0.2">
      <c r="A174" s="207">
        <v>2012520000232</v>
      </c>
      <c r="B174" s="208" t="s">
        <v>320</v>
      </c>
      <c r="C174" s="209" t="s">
        <v>20</v>
      </c>
      <c r="D174" s="209" t="s">
        <v>1423</v>
      </c>
      <c r="E174" s="216">
        <f t="shared" si="6"/>
        <v>196927984</v>
      </c>
      <c r="F174" s="211">
        <v>146000000</v>
      </c>
      <c r="G174" s="216">
        <v>0</v>
      </c>
      <c r="H174" s="211">
        <v>20000000</v>
      </c>
      <c r="I174" s="211">
        <v>0</v>
      </c>
      <c r="J174" s="211">
        <v>0</v>
      </c>
      <c r="K174" s="211">
        <v>30927984</v>
      </c>
      <c r="L174" s="211">
        <f t="shared" si="7"/>
        <v>0</v>
      </c>
      <c r="M174" s="211">
        <v>0</v>
      </c>
      <c r="N174" s="211">
        <v>0</v>
      </c>
      <c r="O174" s="211">
        <v>0</v>
      </c>
      <c r="P174" s="211">
        <v>0</v>
      </c>
      <c r="Q174" s="211">
        <v>0</v>
      </c>
      <c r="R174" s="211">
        <v>0</v>
      </c>
      <c r="S174" s="211">
        <f t="shared" si="8"/>
        <v>196927984</v>
      </c>
      <c r="T174" s="211">
        <v>19122</v>
      </c>
      <c r="U174" s="209" t="s">
        <v>22</v>
      </c>
      <c r="V174" s="209" t="s">
        <v>321</v>
      </c>
      <c r="W174" s="209" t="s">
        <v>23</v>
      </c>
      <c r="X174" s="209" t="s">
        <v>321</v>
      </c>
      <c r="Y174" s="209" t="s">
        <v>76</v>
      </c>
      <c r="Z174" s="209" t="s">
        <v>135</v>
      </c>
      <c r="AA174" s="209" t="s">
        <v>136</v>
      </c>
      <c r="AB174" s="213" t="s">
        <v>1129</v>
      </c>
      <c r="AC174" s="214">
        <v>41261</v>
      </c>
    </row>
    <row r="175" spans="1:29" s="198" customFormat="1" ht="22.5" hidden="1" x14ac:dyDescent="0.2">
      <c r="A175" s="207">
        <v>2012520000233</v>
      </c>
      <c r="B175" s="208" t="s">
        <v>322</v>
      </c>
      <c r="C175" s="209" t="s">
        <v>16</v>
      </c>
      <c r="D175" s="209" t="s">
        <v>1428</v>
      </c>
      <c r="E175" s="216">
        <f t="shared" si="6"/>
        <v>6000000</v>
      </c>
      <c r="F175" s="211">
        <v>6000000</v>
      </c>
      <c r="G175" s="216">
        <v>0</v>
      </c>
      <c r="H175" s="211">
        <v>0</v>
      </c>
      <c r="I175" s="211">
        <v>0</v>
      </c>
      <c r="J175" s="211">
        <v>0</v>
      </c>
      <c r="K175" s="211">
        <v>0</v>
      </c>
      <c r="L175" s="211">
        <f t="shared" si="7"/>
        <v>0</v>
      </c>
      <c r="M175" s="211">
        <v>0</v>
      </c>
      <c r="N175" s="211">
        <v>0</v>
      </c>
      <c r="O175" s="211">
        <v>0</v>
      </c>
      <c r="P175" s="211">
        <v>0</v>
      </c>
      <c r="Q175" s="211">
        <v>0</v>
      </c>
      <c r="R175" s="211">
        <v>0</v>
      </c>
      <c r="S175" s="211">
        <f t="shared" si="8"/>
        <v>6000000</v>
      </c>
      <c r="T175" s="211">
        <v>600</v>
      </c>
      <c r="U175" s="209" t="s">
        <v>45</v>
      </c>
      <c r="V175" s="209" t="s">
        <v>13</v>
      </c>
      <c r="W175" s="209" t="s">
        <v>17</v>
      </c>
      <c r="X175" s="209" t="s">
        <v>13</v>
      </c>
      <c r="Y175" s="209" t="s">
        <v>194</v>
      </c>
      <c r="Z175" s="209" t="s">
        <v>17</v>
      </c>
      <c r="AA175" s="209" t="s">
        <v>257</v>
      </c>
      <c r="AB175" s="213" t="s">
        <v>1129</v>
      </c>
      <c r="AC175" s="214">
        <v>41246</v>
      </c>
    </row>
    <row r="176" spans="1:29" s="198" customFormat="1" ht="45" hidden="1" x14ac:dyDescent="0.2">
      <c r="A176" s="207">
        <v>2012520000234</v>
      </c>
      <c r="B176" s="208" t="s">
        <v>323</v>
      </c>
      <c r="C176" s="209" t="s">
        <v>324</v>
      </c>
      <c r="D176" s="209" t="s">
        <v>1423</v>
      </c>
      <c r="E176" s="216">
        <f t="shared" si="6"/>
        <v>121483630</v>
      </c>
      <c r="F176" s="211">
        <v>0</v>
      </c>
      <c r="G176" s="216">
        <v>111483630</v>
      </c>
      <c r="H176" s="211">
        <v>0</v>
      </c>
      <c r="I176" s="211">
        <v>0</v>
      </c>
      <c r="J176" s="211">
        <v>0</v>
      </c>
      <c r="K176" s="211">
        <v>10000000</v>
      </c>
      <c r="L176" s="211">
        <f t="shared" si="7"/>
        <v>0</v>
      </c>
      <c r="M176" s="211">
        <v>0</v>
      </c>
      <c r="N176" s="211">
        <v>0</v>
      </c>
      <c r="O176" s="211">
        <v>0</v>
      </c>
      <c r="P176" s="211">
        <v>0</v>
      </c>
      <c r="Q176" s="211">
        <v>0</v>
      </c>
      <c r="R176" s="211">
        <v>0</v>
      </c>
      <c r="S176" s="211">
        <f t="shared" si="8"/>
        <v>121483630</v>
      </c>
      <c r="T176" s="211">
        <v>12425</v>
      </c>
      <c r="U176" s="209" t="s">
        <v>22</v>
      </c>
      <c r="V176" s="209" t="s">
        <v>325</v>
      </c>
      <c r="W176" s="209" t="s">
        <v>23</v>
      </c>
      <c r="X176" s="209" t="s">
        <v>325</v>
      </c>
      <c r="Y176" s="209" t="s">
        <v>76</v>
      </c>
      <c r="Z176" s="209" t="s">
        <v>135</v>
      </c>
      <c r="AA176" s="209" t="s">
        <v>136</v>
      </c>
      <c r="AB176" s="213" t="s">
        <v>1129</v>
      </c>
      <c r="AC176" s="214">
        <v>41310</v>
      </c>
    </row>
    <row r="177" spans="1:16377" s="198" customFormat="1" ht="45" hidden="1" x14ac:dyDescent="0.2">
      <c r="A177" s="207">
        <v>2012520000235</v>
      </c>
      <c r="B177" s="208" t="s">
        <v>326</v>
      </c>
      <c r="C177" s="209" t="s">
        <v>291</v>
      </c>
      <c r="D177" s="209" t="s">
        <v>1428</v>
      </c>
      <c r="E177" s="216">
        <f t="shared" si="6"/>
        <v>64606245</v>
      </c>
      <c r="F177" s="211">
        <v>0</v>
      </c>
      <c r="G177" s="216">
        <v>50000000</v>
      </c>
      <c r="H177" s="211">
        <v>14606245</v>
      </c>
      <c r="I177" s="211">
        <v>0</v>
      </c>
      <c r="J177" s="211">
        <v>0</v>
      </c>
      <c r="K177" s="211">
        <v>0</v>
      </c>
      <c r="L177" s="211">
        <f t="shared" si="7"/>
        <v>0</v>
      </c>
      <c r="M177" s="211">
        <v>0</v>
      </c>
      <c r="N177" s="211">
        <v>0</v>
      </c>
      <c r="O177" s="211">
        <v>0</v>
      </c>
      <c r="P177" s="211">
        <v>0</v>
      </c>
      <c r="Q177" s="211">
        <v>0</v>
      </c>
      <c r="R177" s="211">
        <v>0</v>
      </c>
      <c r="S177" s="211">
        <f t="shared" si="8"/>
        <v>64606245</v>
      </c>
      <c r="T177" s="211">
        <v>3700</v>
      </c>
      <c r="U177" s="209" t="s">
        <v>12</v>
      </c>
      <c r="V177" s="209" t="s">
        <v>292</v>
      </c>
      <c r="W177" s="209" t="s">
        <v>62</v>
      </c>
      <c r="X177" s="209" t="s">
        <v>292</v>
      </c>
      <c r="Y177" s="209" t="s">
        <v>76</v>
      </c>
      <c r="Z177" s="209" t="s">
        <v>77</v>
      </c>
      <c r="AA177" s="209" t="s">
        <v>178</v>
      </c>
      <c r="AB177" s="213" t="s">
        <v>1129</v>
      </c>
      <c r="AC177" s="214">
        <v>41310</v>
      </c>
    </row>
    <row r="178" spans="1:16377" s="198" customFormat="1" ht="45" hidden="1" x14ac:dyDescent="0.2">
      <c r="A178" s="207">
        <v>2012520000236</v>
      </c>
      <c r="B178" s="208" t="s">
        <v>327</v>
      </c>
      <c r="C178" s="209" t="s">
        <v>16</v>
      </c>
      <c r="D178" s="209" t="s">
        <v>1428</v>
      </c>
      <c r="E178" s="216">
        <f t="shared" si="6"/>
        <v>481548995</v>
      </c>
      <c r="F178" s="211">
        <v>0</v>
      </c>
      <c r="G178" s="216">
        <v>55585835</v>
      </c>
      <c r="H178" s="211">
        <v>0</v>
      </c>
      <c r="I178" s="211">
        <v>0</v>
      </c>
      <c r="J178" s="211">
        <v>0</v>
      </c>
      <c r="K178" s="211">
        <v>425963160</v>
      </c>
      <c r="L178" s="211">
        <f t="shared" si="7"/>
        <v>0</v>
      </c>
      <c r="M178" s="211">
        <v>0</v>
      </c>
      <c r="N178" s="211">
        <v>0</v>
      </c>
      <c r="O178" s="211">
        <v>0</v>
      </c>
      <c r="P178" s="211">
        <v>0</v>
      </c>
      <c r="Q178" s="211">
        <v>0</v>
      </c>
      <c r="R178" s="211">
        <v>0</v>
      </c>
      <c r="S178" s="211">
        <f t="shared" si="8"/>
        <v>481548995</v>
      </c>
      <c r="T178" s="211">
        <v>575</v>
      </c>
      <c r="U178" s="209" t="s">
        <v>40</v>
      </c>
      <c r="V178" s="209" t="s">
        <v>328</v>
      </c>
      <c r="W178" s="209" t="s">
        <v>58</v>
      </c>
      <c r="X178" s="209" t="s">
        <v>13</v>
      </c>
      <c r="Y178" s="209" t="s">
        <v>145</v>
      </c>
      <c r="Z178" s="209" t="s">
        <v>146</v>
      </c>
      <c r="AA178" s="209" t="s">
        <v>147</v>
      </c>
      <c r="AB178" s="213" t="s">
        <v>1129</v>
      </c>
      <c r="AC178" s="214">
        <v>41248</v>
      </c>
    </row>
    <row r="179" spans="1:16377" s="198" customFormat="1" ht="22.5" hidden="1" x14ac:dyDescent="0.2">
      <c r="A179" s="207">
        <v>2012520000237</v>
      </c>
      <c r="B179" s="208" t="s">
        <v>1230</v>
      </c>
      <c r="C179" s="209" t="s">
        <v>133</v>
      </c>
      <c r="D179" s="209" t="s">
        <v>1423</v>
      </c>
      <c r="E179" s="216">
        <f t="shared" si="6"/>
        <v>0</v>
      </c>
      <c r="F179" s="211">
        <v>0</v>
      </c>
      <c r="G179" s="216">
        <v>0</v>
      </c>
      <c r="H179" s="211">
        <v>0</v>
      </c>
      <c r="I179" s="211">
        <v>0</v>
      </c>
      <c r="J179" s="211">
        <v>0</v>
      </c>
      <c r="K179" s="211">
        <v>0</v>
      </c>
      <c r="L179" s="211">
        <f t="shared" si="7"/>
        <v>0</v>
      </c>
      <c r="M179" s="211">
        <v>0</v>
      </c>
      <c r="N179" s="211">
        <v>0</v>
      </c>
      <c r="O179" s="211">
        <v>0</v>
      </c>
      <c r="P179" s="211">
        <v>0</v>
      </c>
      <c r="Q179" s="211">
        <v>0</v>
      </c>
      <c r="R179" s="211">
        <v>0</v>
      </c>
      <c r="S179" s="211">
        <f t="shared" si="8"/>
        <v>0</v>
      </c>
      <c r="T179" s="211">
        <v>0</v>
      </c>
      <c r="U179" s="209" t="s">
        <v>1418</v>
      </c>
      <c r="V179" s="209" t="s">
        <v>539</v>
      </c>
      <c r="W179" s="209" t="s">
        <v>1296</v>
      </c>
      <c r="X179" s="209" t="s">
        <v>539</v>
      </c>
      <c r="Y179" s="209"/>
      <c r="Z179" s="209"/>
      <c r="AA179" s="209"/>
      <c r="AB179" s="213" t="s">
        <v>1134</v>
      </c>
      <c r="AC179" s="214">
        <v>41248</v>
      </c>
    </row>
    <row r="180" spans="1:16377" s="198" customFormat="1" ht="33.75" hidden="1" x14ac:dyDescent="0.2">
      <c r="A180" s="207">
        <v>2012520000238</v>
      </c>
      <c r="B180" s="208" t="s">
        <v>329</v>
      </c>
      <c r="C180" s="209" t="s">
        <v>24</v>
      </c>
      <c r="D180" s="209" t="s">
        <v>1431</v>
      </c>
      <c r="E180" s="216">
        <f t="shared" si="6"/>
        <v>61993858</v>
      </c>
      <c r="F180" s="211">
        <v>0</v>
      </c>
      <c r="G180" s="216">
        <v>50000000</v>
      </c>
      <c r="H180" s="211">
        <v>11993858</v>
      </c>
      <c r="I180" s="211">
        <v>0</v>
      </c>
      <c r="J180" s="211">
        <v>0</v>
      </c>
      <c r="K180" s="211">
        <v>0</v>
      </c>
      <c r="L180" s="211">
        <f t="shared" si="7"/>
        <v>0</v>
      </c>
      <c r="M180" s="211">
        <v>0</v>
      </c>
      <c r="N180" s="211">
        <v>0</v>
      </c>
      <c r="O180" s="211">
        <v>0</v>
      </c>
      <c r="P180" s="211">
        <v>0</v>
      </c>
      <c r="Q180" s="211">
        <v>0</v>
      </c>
      <c r="R180" s="211">
        <v>0</v>
      </c>
      <c r="S180" s="211">
        <f t="shared" si="8"/>
        <v>61993858</v>
      </c>
      <c r="T180" s="211">
        <v>976</v>
      </c>
      <c r="U180" s="209" t="s">
        <v>12</v>
      </c>
      <c r="V180" s="209" t="s">
        <v>330</v>
      </c>
      <c r="W180" s="209" t="s">
        <v>26</v>
      </c>
      <c r="X180" s="209" t="s">
        <v>331</v>
      </c>
      <c r="Y180" s="209" t="s">
        <v>76</v>
      </c>
      <c r="Z180" s="209" t="s">
        <v>77</v>
      </c>
      <c r="AA180" s="209" t="s">
        <v>78</v>
      </c>
      <c r="AB180" s="213" t="s">
        <v>1129</v>
      </c>
      <c r="AC180" s="214">
        <v>41249</v>
      </c>
    </row>
    <row r="181" spans="1:16377" s="198" customFormat="1" ht="33.75" hidden="1" x14ac:dyDescent="0.2">
      <c r="A181" s="207">
        <v>2012520000239</v>
      </c>
      <c r="B181" s="208" t="s">
        <v>332</v>
      </c>
      <c r="C181" s="209" t="s">
        <v>16</v>
      </c>
      <c r="D181" s="209" t="s">
        <v>1428</v>
      </c>
      <c r="E181" s="216">
        <f t="shared" si="6"/>
        <v>25000000</v>
      </c>
      <c r="F181" s="211">
        <v>0</v>
      </c>
      <c r="G181" s="216">
        <v>25000000</v>
      </c>
      <c r="H181" s="211">
        <v>0</v>
      </c>
      <c r="I181" s="211">
        <v>0</v>
      </c>
      <c r="J181" s="211">
        <v>0</v>
      </c>
      <c r="K181" s="211">
        <v>0</v>
      </c>
      <c r="L181" s="211">
        <f t="shared" si="7"/>
        <v>0</v>
      </c>
      <c r="M181" s="211">
        <v>0</v>
      </c>
      <c r="N181" s="211">
        <v>0</v>
      </c>
      <c r="O181" s="211">
        <v>0</v>
      </c>
      <c r="P181" s="211">
        <v>0</v>
      </c>
      <c r="Q181" s="211">
        <v>0</v>
      </c>
      <c r="R181" s="211">
        <v>0</v>
      </c>
      <c r="S181" s="211">
        <f t="shared" si="8"/>
        <v>25000000</v>
      </c>
      <c r="T181" s="211">
        <v>200</v>
      </c>
      <c r="U181" s="209" t="s">
        <v>66</v>
      </c>
      <c r="V181" s="209" t="s">
        <v>333</v>
      </c>
      <c r="W181" s="209" t="s">
        <v>71</v>
      </c>
      <c r="X181" s="209" t="s">
        <v>333</v>
      </c>
      <c r="Y181" s="209" t="s">
        <v>76</v>
      </c>
      <c r="Z181" s="209" t="s">
        <v>190</v>
      </c>
      <c r="AA181" s="209" t="s">
        <v>97</v>
      </c>
      <c r="AB181" s="213" t="s">
        <v>1129</v>
      </c>
      <c r="AC181" s="214">
        <v>41249</v>
      </c>
    </row>
    <row r="182" spans="1:16377" s="198" customFormat="1" ht="45" hidden="1" x14ac:dyDescent="0.2">
      <c r="A182" s="207">
        <v>2012520000240</v>
      </c>
      <c r="B182" s="208" t="s">
        <v>334</v>
      </c>
      <c r="C182" s="209" t="s">
        <v>70</v>
      </c>
      <c r="D182" s="209" t="s">
        <v>1427</v>
      </c>
      <c r="E182" s="216">
        <f t="shared" si="6"/>
        <v>75000000</v>
      </c>
      <c r="F182" s="211">
        <v>0</v>
      </c>
      <c r="G182" s="216">
        <v>35000000</v>
      </c>
      <c r="H182" s="211">
        <v>35000000</v>
      </c>
      <c r="I182" s="211">
        <v>0</v>
      </c>
      <c r="J182" s="211">
        <v>0</v>
      </c>
      <c r="K182" s="211">
        <v>5000000</v>
      </c>
      <c r="L182" s="211">
        <f t="shared" si="7"/>
        <v>0</v>
      </c>
      <c r="M182" s="211">
        <v>0</v>
      </c>
      <c r="N182" s="211">
        <v>0</v>
      </c>
      <c r="O182" s="211">
        <v>0</v>
      </c>
      <c r="P182" s="211">
        <v>0</v>
      </c>
      <c r="Q182" s="211">
        <v>0</v>
      </c>
      <c r="R182" s="211">
        <v>0</v>
      </c>
      <c r="S182" s="211">
        <f t="shared" si="8"/>
        <v>75000000</v>
      </c>
      <c r="T182" s="211">
        <v>3000</v>
      </c>
      <c r="U182" s="209" t="s">
        <v>22</v>
      </c>
      <c r="V182" s="209" t="s">
        <v>335</v>
      </c>
      <c r="W182" s="209" t="s">
        <v>23</v>
      </c>
      <c r="X182" s="209" t="s">
        <v>336</v>
      </c>
      <c r="Y182" s="209" t="s">
        <v>76</v>
      </c>
      <c r="Z182" s="209" t="s">
        <v>135</v>
      </c>
      <c r="AA182" s="209" t="s">
        <v>136</v>
      </c>
      <c r="AB182" s="213" t="s">
        <v>1129</v>
      </c>
      <c r="AC182" s="214">
        <v>41318</v>
      </c>
    </row>
    <row r="183" spans="1:16377" s="198" customFormat="1" ht="45" hidden="1" x14ac:dyDescent="0.2">
      <c r="A183" s="207">
        <v>2012520000241</v>
      </c>
      <c r="B183" s="208" t="s">
        <v>337</v>
      </c>
      <c r="C183" s="209" t="s">
        <v>16</v>
      </c>
      <c r="D183" s="209" t="s">
        <v>1428</v>
      </c>
      <c r="E183" s="216">
        <f t="shared" si="6"/>
        <v>605201080</v>
      </c>
      <c r="F183" s="211">
        <v>0</v>
      </c>
      <c r="G183" s="216">
        <v>500000000</v>
      </c>
      <c r="H183" s="211">
        <v>0</v>
      </c>
      <c r="I183" s="211">
        <v>0</v>
      </c>
      <c r="J183" s="211">
        <v>0</v>
      </c>
      <c r="K183" s="211">
        <v>105201080</v>
      </c>
      <c r="L183" s="211">
        <f t="shared" si="7"/>
        <v>0</v>
      </c>
      <c r="M183" s="211">
        <v>0</v>
      </c>
      <c r="N183" s="211">
        <v>0</v>
      </c>
      <c r="O183" s="211">
        <v>0</v>
      </c>
      <c r="P183" s="211">
        <v>0</v>
      </c>
      <c r="Q183" s="211">
        <v>0</v>
      </c>
      <c r="R183" s="211">
        <v>0</v>
      </c>
      <c r="S183" s="211">
        <f t="shared" si="8"/>
        <v>605201080</v>
      </c>
      <c r="T183" s="211">
        <v>1518</v>
      </c>
      <c r="U183" s="209" t="s">
        <v>22</v>
      </c>
      <c r="V183" s="209" t="s">
        <v>338</v>
      </c>
      <c r="W183" s="209" t="s">
        <v>23</v>
      </c>
      <c r="X183" s="209" t="s">
        <v>338</v>
      </c>
      <c r="Y183" s="209" t="s">
        <v>76</v>
      </c>
      <c r="Z183" s="209" t="s">
        <v>135</v>
      </c>
      <c r="AA183" s="209" t="s">
        <v>136</v>
      </c>
      <c r="AB183" s="213" t="s">
        <v>1129</v>
      </c>
      <c r="AC183" s="214">
        <v>41473</v>
      </c>
    </row>
    <row r="184" spans="1:16377" s="198" customFormat="1" ht="33.75" hidden="1" x14ac:dyDescent="0.2">
      <c r="A184" s="207">
        <v>2012520000242</v>
      </c>
      <c r="B184" s="208" t="s">
        <v>339</v>
      </c>
      <c r="C184" s="209" t="s">
        <v>340</v>
      </c>
      <c r="D184" s="209" t="s">
        <v>1429</v>
      </c>
      <c r="E184" s="216">
        <f t="shared" si="6"/>
        <v>95000000</v>
      </c>
      <c r="F184" s="211">
        <v>0</v>
      </c>
      <c r="G184" s="216">
        <v>40000000</v>
      </c>
      <c r="H184" s="211">
        <v>55000000</v>
      </c>
      <c r="I184" s="211">
        <v>0</v>
      </c>
      <c r="J184" s="211">
        <v>0</v>
      </c>
      <c r="K184" s="211">
        <v>0</v>
      </c>
      <c r="L184" s="211">
        <f t="shared" si="7"/>
        <v>0</v>
      </c>
      <c r="M184" s="211">
        <v>0</v>
      </c>
      <c r="N184" s="211">
        <v>0</v>
      </c>
      <c r="O184" s="211">
        <v>0</v>
      </c>
      <c r="P184" s="211">
        <v>0</v>
      </c>
      <c r="Q184" s="211">
        <v>0</v>
      </c>
      <c r="R184" s="211">
        <v>0</v>
      </c>
      <c r="S184" s="211">
        <f t="shared" si="8"/>
        <v>95000000</v>
      </c>
      <c r="T184" s="211">
        <v>560</v>
      </c>
      <c r="U184" s="209" t="s">
        <v>12</v>
      </c>
      <c r="V184" s="209" t="s">
        <v>341</v>
      </c>
      <c r="W184" s="209" t="s">
        <v>26</v>
      </c>
      <c r="X184" s="209" t="s">
        <v>341</v>
      </c>
      <c r="Y184" s="209" t="s">
        <v>76</v>
      </c>
      <c r="Z184" s="209" t="s">
        <v>77</v>
      </c>
      <c r="AA184" s="209" t="s">
        <v>78</v>
      </c>
      <c r="AB184" s="213" t="s">
        <v>1129</v>
      </c>
      <c r="AC184" s="214">
        <v>41256</v>
      </c>
    </row>
    <row r="185" spans="1:16377" s="220" customFormat="1" ht="22.5" hidden="1" x14ac:dyDescent="0.2">
      <c r="A185" s="207">
        <v>2012520000243</v>
      </c>
      <c r="B185" s="208" t="s">
        <v>342</v>
      </c>
      <c r="C185" s="217" t="s">
        <v>149</v>
      </c>
      <c r="D185" s="209" t="s">
        <v>1424</v>
      </c>
      <c r="E185" s="216">
        <f t="shared" si="6"/>
        <v>2524832619</v>
      </c>
      <c r="F185" s="211">
        <v>840000009</v>
      </c>
      <c r="G185" s="216">
        <v>1684832610</v>
      </c>
      <c r="H185" s="211">
        <v>0</v>
      </c>
      <c r="I185" s="211">
        <v>0</v>
      </c>
      <c r="J185" s="211">
        <v>0</v>
      </c>
      <c r="K185" s="211">
        <v>0</v>
      </c>
      <c r="L185" s="216">
        <f t="shared" si="7"/>
        <v>0</v>
      </c>
      <c r="M185" s="211">
        <v>0</v>
      </c>
      <c r="N185" s="211">
        <v>0</v>
      </c>
      <c r="O185" s="211">
        <v>0</v>
      </c>
      <c r="P185" s="211">
        <v>0</v>
      </c>
      <c r="Q185" s="211">
        <v>0</v>
      </c>
      <c r="R185" s="211">
        <v>0</v>
      </c>
      <c r="S185" s="216">
        <f t="shared" si="8"/>
        <v>2524832619</v>
      </c>
      <c r="T185" s="211">
        <v>17280</v>
      </c>
      <c r="U185" s="209" t="s">
        <v>204</v>
      </c>
      <c r="V185" s="212" t="s">
        <v>343</v>
      </c>
      <c r="W185" s="212" t="s">
        <v>14</v>
      </c>
      <c r="X185" s="212" t="s">
        <v>166</v>
      </c>
      <c r="Y185" s="212" t="s">
        <v>174</v>
      </c>
      <c r="Z185" s="212" t="s">
        <v>206</v>
      </c>
      <c r="AA185" s="212" t="s">
        <v>207</v>
      </c>
      <c r="AB185" s="212" t="s">
        <v>1129</v>
      </c>
      <c r="AC185" s="214">
        <v>41260</v>
      </c>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198"/>
      <c r="BW185" s="198"/>
      <c r="BX185" s="198"/>
      <c r="BY185" s="198"/>
      <c r="BZ185" s="198"/>
      <c r="CA185" s="198"/>
      <c r="CB185" s="198"/>
      <c r="CC185" s="198"/>
      <c r="CD185" s="198"/>
      <c r="CE185" s="198"/>
      <c r="CF185" s="198"/>
      <c r="CG185" s="198"/>
      <c r="CH185" s="198"/>
      <c r="CI185" s="198"/>
      <c r="CJ185" s="198"/>
      <c r="CK185" s="198"/>
      <c r="CL185" s="198"/>
      <c r="CM185" s="198"/>
      <c r="CN185" s="198"/>
      <c r="CO185" s="198"/>
      <c r="CP185" s="198"/>
      <c r="CQ185" s="198"/>
      <c r="CR185" s="198"/>
      <c r="CS185" s="198"/>
      <c r="CT185" s="198"/>
      <c r="CU185" s="198"/>
      <c r="CV185" s="198"/>
      <c r="CW185" s="198"/>
      <c r="CX185" s="198"/>
      <c r="CY185" s="198"/>
      <c r="CZ185" s="198"/>
      <c r="DA185" s="198"/>
      <c r="DB185" s="198"/>
      <c r="DC185" s="198"/>
      <c r="DD185" s="198"/>
      <c r="DE185" s="198"/>
      <c r="DF185" s="198"/>
      <c r="DG185" s="198"/>
      <c r="DH185" s="198"/>
      <c r="DI185" s="198"/>
      <c r="DJ185" s="198"/>
      <c r="DK185" s="198"/>
      <c r="DL185" s="198"/>
      <c r="DM185" s="198"/>
      <c r="DN185" s="198"/>
      <c r="DO185" s="198"/>
      <c r="DP185" s="198"/>
      <c r="DQ185" s="198"/>
      <c r="DR185" s="198"/>
      <c r="DS185" s="198"/>
      <c r="DT185" s="198"/>
      <c r="DU185" s="198"/>
      <c r="DV185" s="198"/>
      <c r="DW185" s="198"/>
      <c r="DX185" s="198"/>
      <c r="DY185" s="198"/>
      <c r="DZ185" s="198"/>
      <c r="EA185" s="198"/>
      <c r="EB185" s="198"/>
      <c r="EC185" s="198"/>
      <c r="ED185" s="198"/>
      <c r="EE185" s="198"/>
      <c r="EF185" s="198"/>
      <c r="EG185" s="198"/>
      <c r="EH185" s="198"/>
      <c r="EI185" s="198"/>
      <c r="EJ185" s="198"/>
      <c r="EK185" s="198"/>
      <c r="EL185" s="198"/>
      <c r="EM185" s="198"/>
      <c r="EN185" s="198"/>
      <c r="EO185" s="198"/>
      <c r="EP185" s="198"/>
      <c r="EQ185" s="198"/>
      <c r="ER185" s="198"/>
      <c r="ES185" s="198"/>
      <c r="ET185" s="198"/>
      <c r="EU185" s="198"/>
      <c r="EV185" s="198"/>
      <c r="EW185" s="198"/>
      <c r="EX185" s="198"/>
      <c r="EY185" s="198"/>
      <c r="EZ185" s="198"/>
      <c r="FA185" s="198"/>
      <c r="FB185" s="198"/>
      <c r="FC185" s="198"/>
      <c r="FD185" s="198"/>
      <c r="FE185" s="198"/>
      <c r="FF185" s="198"/>
      <c r="FG185" s="198"/>
      <c r="FH185" s="198"/>
      <c r="FI185" s="198"/>
      <c r="FJ185" s="198"/>
      <c r="FK185" s="198"/>
      <c r="FL185" s="198"/>
      <c r="FM185" s="198"/>
      <c r="FN185" s="198"/>
      <c r="FO185" s="198"/>
      <c r="FP185" s="198"/>
      <c r="FQ185" s="198"/>
      <c r="FR185" s="198"/>
      <c r="FS185" s="198"/>
      <c r="FT185" s="198"/>
      <c r="FU185" s="198"/>
      <c r="FV185" s="198"/>
      <c r="FW185" s="198"/>
      <c r="FX185" s="198"/>
      <c r="FY185" s="198"/>
      <c r="FZ185" s="198"/>
      <c r="GA185" s="198"/>
      <c r="GB185" s="198"/>
      <c r="GC185" s="198"/>
      <c r="GD185" s="198"/>
      <c r="GE185" s="198"/>
      <c r="GF185" s="198"/>
      <c r="GG185" s="198"/>
      <c r="GH185" s="198"/>
      <c r="GI185" s="198"/>
      <c r="GJ185" s="198"/>
      <c r="GK185" s="198"/>
      <c r="GL185" s="198"/>
      <c r="GM185" s="198"/>
      <c r="GN185" s="198"/>
      <c r="GO185" s="198"/>
      <c r="GP185" s="198"/>
      <c r="GQ185" s="198"/>
      <c r="GR185" s="198"/>
      <c r="GS185" s="198"/>
      <c r="GT185" s="198"/>
      <c r="GU185" s="198"/>
      <c r="GV185" s="198"/>
      <c r="GW185" s="198"/>
      <c r="GX185" s="198"/>
      <c r="GY185" s="198"/>
      <c r="GZ185" s="198"/>
      <c r="HA185" s="198"/>
      <c r="HB185" s="198"/>
      <c r="HC185" s="198"/>
      <c r="HD185" s="198"/>
      <c r="HE185" s="198"/>
      <c r="HF185" s="198"/>
      <c r="HG185" s="198"/>
      <c r="HH185" s="198"/>
      <c r="HI185" s="198"/>
      <c r="HJ185" s="198"/>
      <c r="HK185" s="198"/>
      <c r="HL185" s="198"/>
      <c r="HM185" s="198"/>
      <c r="HN185" s="198"/>
      <c r="HO185" s="198"/>
      <c r="HP185" s="198"/>
      <c r="HQ185" s="198"/>
      <c r="HR185" s="198"/>
      <c r="HS185" s="198"/>
      <c r="HT185" s="198"/>
      <c r="HU185" s="198"/>
      <c r="HV185" s="198"/>
      <c r="HW185" s="198"/>
      <c r="HX185" s="198"/>
      <c r="HY185" s="198"/>
      <c r="HZ185" s="198"/>
      <c r="IA185" s="198"/>
      <c r="IB185" s="198"/>
      <c r="IC185" s="198"/>
      <c r="ID185" s="198"/>
      <c r="IE185" s="198"/>
      <c r="IF185" s="198"/>
      <c r="IG185" s="198"/>
      <c r="IH185" s="198"/>
      <c r="II185" s="198"/>
      <c r="IJ185" s="198"/>
      <c r="IK185" s="198"/>
      <c r="IL185" s="198"/>
      <c r="IM185" s="198"/>
      <c r="IN185" s="198"/>
      <c r="IO185" s="198"/>
      <c r="IP185" s="198"/>
      <c r="IQ185" s="198"/>
      <c r="IR185" s="198"/>
      <c r="IS185" s="198"/>
      <c r="IT185" s="198"/>
      <c r="IU185" s="198"/>
      <c r="IV185" s="198"/>
      <c r="IW185" s="198"/>
      <c r="IX185" s="198"/>
      <c r="IY185" s="198"/>
      <c r="IZ185" s="198"/>
      <c r="JA185" s="198"/>
      <c r="JB185" s="198"/>
      <c r="JC185" s="198"/>
      <c r="JD185" s="198"/>
      <c r="JE185" s="198"/>
      <c r="JF185" s="198"/>
      <c r="JG185" s="198"/>
      <c r="JH185" s="198"/>
      <c r="JI185" s="198"/>
      <c r="JJ185" s="198"/>
      <c r="JK185" s="198"/>
      <c r="JL185" s="198"/>
      <c r="JM185" s="198"/>
      <c r="JN185" s="198"/>
      <c r="JO185" s="198"/>
      <c r="JP185" s="198"/>
      <c r="JQ185" s="198"/>
      <c r="JR185" s="198"/>
      <c r="JS185" s="198"/>
      <c r="JT185" s="198"/>
      <c r="JU185" s="198"/>
      <c r="JV185" s="198"/>
      <c r="JW185" s="198"/>
      <c r="JX185" s="198"/>
      <c r="JY185" s="198"/>
      <c r="JZ185" s="198"/>
      <c r="KA185" s="198"/>
      <c r="KB185" s="198"/>
      <c r="KC185" s="198"/>
      <c r="KD185" s="198"/>
      <c r="KE185" s="198"/>
      <c r="KF185" s="198"/>
      <c r="KG185" s="198"/>
      <c r="KH185" s="198"/>
      <c r="KI185" s="198"/>
      <c r="KJ185" s="198"/>
      <c r="KK185" s="198"/>
      <c r="KL185" s="198"/>
      <c r="KM185" s="198"/>
      <c r="KN185" s="198"/>
      <c r="KO185" s="198"/>
      <c r="KP185" s="198"/>
      <c r="KQ185" s="198"/>
      <c r="KR185" s="198"/>
      <c r="KS185" s="198"/>
      <c r="KT185" s="198"/>
      <c r="KU185" s="198"/>
      <c r="KV185" s="198"/>
      <c r="KW185" s="198"/>
      <c r="KX185" s="198"/>
      <c r="KY185" s="198"/>
      <c r="KZ185" s="198"/>
      <c r="LA185" s="198"/>
      <c r="LB185" s="198"/>
      <c r="LC185" s="198"/>
      <c r="LD185" s="198"/>
      <c r="LE185" s="198"/>
      <c r="LF185" s="198"/>
      <c r="LG185" s="198"/>
      <c r="LH185" s="198"/>
      <c r="LI185" s="198"/>
      <c r="LJ185" s="198"/>
      <c r="LK185" s="198"/>
      <c r="LL185" s="198"/>
      <c r="LM185" s="198"/>
      <c r="LN185" s="198"/>
      <c r="LO185" s="198"/>
      <c r="LP185" s="198"/>
      <c r="LQ185" s="198"/>
      <c r="LR185" s="198"/>
      <c r="LS185" s="198"/>
      <c r="LT185" s="198"/>
      <c r="LU185" s="198"/>
      <c r="LV185" s="198"/>
      <c r="LW185" s="198"/>
      <c r="LX185" s="198"/>
      <c r="LY185" s="198"/>
      <c r="LZ185" s="198"/>
      <c r="MA185" s="198"/>
      <c r="MB185" s="198"/>
      <c r="MC185" s="198"/>
      <c r="MD185" s="198"/>
      <c r="ME185" s="198"/>
      <c r="MF185" s="198"/>
      <c r="MG185" s="198"/>
      <c r="MH185" s="198"/>
      <c r="MI185" s="198"/>
      <c r="MJ185" s="198"/>
      <c r="MK185" s="198"/>
      <c r="ML185" s="198"/>
      <c r="MM185" s="198"/>
      <c r="MN185" s="198"/>
      <c r="MO185" s="198"/>
      <c r="MP185" s="198"/>
      <c r="MQ185" s="198"/>
      <c r="MR185" s="198"/>
      <c r="MS185" s="198"/>
      <c r="MT185" s="198"/>
      <c r="MU185" s="198"/>
      <c r="MV185" s="198"/>
      <c r="MW185" s="198"/>
      <c r="MX185" s="198"/>
      <c r="MY185" s="198"/>
      <c r="MZ185" s="198"/>
      <c r="NA185" s="198"/>
      <c r="NB185" s="198"/>
      <c r="NC185" s="198"/>
      <c r="ND185" s="198"/>
      <c r="NE185" s="198"/>
      <c r="NF185" s="198"/>
      <c r="NG185" s="198"/>
      <c r="NH185" s="198"/>
      <c r="NI185" s="198"/>
      <c r="NJ185" s="198"/>
      <c r="NK185" s="198"/>
      <c r="NL185" s="198"/>
      <c r="NM185" s="198"/>
      <c r="NN185" s="198"/>
      <c r="NO185" s="198"/>
      <c r="NP185" s="198"/>
      <c r="NQ185" s="198"/>
      <c r="NR185" s="198"/>
      <c r="NS185" s="198"/>
      <c r="NT185" s="198"/>
      <c r="NU185" s="198"/>
      <c r="NV185" s="198"/>
      <c r="NW185" s="198"/>
      <c r="NX185" s="198"/>
      <c r="NY185" s="198"/>
      <c r="NZ185" s="198"/>
      <c r="OA185" s="198"/>
      <c r="OB185" s="198"/>
      <c r="OC185" s="198"/>
      <c r="OD185" s="198"/>
      <c r="OE185" s="198"/>
      <c r="OF185" s="198"/>
      <c r="OG185" s="198"/>
      <c r="OH185" s="198"/>
      <c r="OI185" s="198"/>
      <c r="OJ185" s="198"/>
      <c r="OK185" s="198"/>
      <c r="OL185" s="198"/>
      <c r="OM185" s="198"/>
      <c r="ON185" s="198"/>
      <c r="OO185" s="198"/>
      <c r="OP185" s="198"/>
      <c r="OQ185" s="198"/>
      <c r="OR185" s="198"/>
      <c r="OS185" s="198"/>
      <c r="OT185" s="198"/>
      <c r="OU185" s="198"/>
      <c r="OV185" s="198"/>
      <c r="OW185" s="198"/>
      <c r="OX185" s="198"/>
      <c r="OY185" s="198"/>
      <c r="OZ185" s="198"/>
      <c r="PA185" s="198"/>
      <c r="PB185" s="198"/>
      <c r="PC185" s="198"/>
      <c r="PD185" s="198"/>
      <c r="PE185" s="198"/>
      <c r="PF185" s="198"/>
      <c r="PG185" s="198"/>
      <c r="PH185" s="198"/>
      <c r="PI185" s="198"/>
      <c r="PJ185" s="198"/>
      <c r="PK185" s="198"/>
      <c r="PL185" s="198"/>
      <c r="PM185" s="198"/>
      <c r="PN185" s="198"/>
      <c r="PO185" s="198"/>
      <c r="PP185" s="198"/>
      <c r="PQ185" s="198"/>
      <c r="PR185" s="198"/>
      <c r="PS185" s="198"/>
      <c r="PT185" s="198"/>
      <c r="PU185" s="198"/>
      <c r="PV185" s="198"/>
      <c r="PW185" s="198"/>
      <c r="PX185" s="198"/>
      <c r="PY185" s="198"/>
      <c r="PZ185" s="198"/>
      <c r="QA185" s="198"/>
      <c r="QB185" s="198"/>
      <c r="QC185" s="198"/>
      <c r="QD185" s="198"/>
      <c r="QE185" s="198"/>
      <c r="QF185" s="198"/>
      <c r="QG185" s="198"/>
      <c r="QH185" s="198"/>
      <c r="QI185" s="198"/>
      <c r="QJ185" s="198"/>
      <c r="QK185" s="198"/>
      <c r="QL185" s="198"/>
      <c r="QM185" s="198"/>
      <c r="QN185" s="198"/>
      <c r="QO185" s="198"/>
      <c r="QP185" s="198"/>
      <c r="QQ185" s="198"/>
      <c r="QR185" s="198"/>
      <c r="QS185" s="198"/>
      <c r="QT185" s="198"/>
      <c r="QU185" s="198"/>
      <c r="QV185" s="198"/>
      <c r="QW185" s="198"/>
      <c r="QX185" s="198"/>
      <c r="QY185" s="198"/>
      <c r="QZ185" s="198"/>
      <c r="RA185" s="198"/>
      <c r="RB185" s="198"/>
      <c r="RC185" s="198"/>
      <c r="RD185" s="198"/>
      <c r="RE185" s="198"/>
      <c r="RF185" s="198"/>
      <c r="RG185" s="198"/>
      <c r="RH185" s="198"/>
      <c r="RI185" s="198"/>
      <c r="RJ185" s="198"/>
      <c r="RK185" s="198"/>
      <c r="RL185" s="198"/>
      <c r="RM185" s="198"/>
      <c r="RN185" s="198"/>
      <c r="RO185" s="198"/>
      <c r="RP185" s="198"/>
      <c r="RQ185" s="198"/>
      <c r="RR185" s="198"/>
      <c r="RS185" s="198"/>
      <c r="RT185" s="198"/>
      <c r="RU185" s="198"/>
      <c r="RV185" s="198"/>
      <c r="RW185" s="198"/>
      <c r="RX185" s="198"/>
      <c r="RY185" s="198"/>
      <c r="RZ185" s="198"/>
      <c r="SA185" s="198"/>
      <c r="SB185" s="198"/>
      <c r="SC185" s="198"/>
      <c r="SD185" s="198"/>
      <c r="SE185" s="198"/>
      <c r="SF185" s="198"/>
      <c r="SG185" s="198"/>
      <c r="SH185" s="198"/>
      <c r="SI185" s="198"/>
      <c r="SJ185" s="198"/>
      <c r="SK185" s="198"/>
      <c r="SL185" s="198"/>
      <c r="SM185" s="198"/>
      <c r="SN185" s="198"/>
      <c r="SO185" s="198"/>
      <c r="SP185" s="198"/>
      <c r="SQ185" s="198"/>
      <c r="SR185" s="198"/>
      <c r="SS185" s="198"/>
      <c r="ST185" s="198"/>
      <c r="SU185" s="198"/>
      <c r="SV185" s="198"/>
      <c r="SW185" s="198"/>
      <c r="SX185" s="198"/>
      <c r="SY185" s="198"/>
      <c r="SZ185" s="198"/>
      <c r="TA185" s="198"/>
      <c r="TB185" s="198"/>
      <c r="TC185" s="198"/>
      <c r="TD185" s="198"/>
      <c r="TE185" s="198"/>
      <c r="TF185" s="198"/>
      <c r="TG185" s="198"/>
      <c r="TH185" s="198"/>
      <c r="TI185" s="198"/>
      <c r="TJ185" s="198"/>
      <c r="TK185" s="198"/>
      <c r="TL185" s="198"/>
      <c r="TM185" s="198"/>
      <c r="TN185" s="198"/>
      <c r="TO185" s="198"/>
      <c r="TP185" s="198"/>
      <c r="TQ185" s="198"/>
      <c r="TR185" s="198"/>
      <c r="TS185" s="198"/>
      <c r="TT185" s="198"/>
      <c r="TU185" s="198"/>
      <c r="TV185" s="198"/>
      <c r="TW185" s="198"/>
      <c r="TX185" s="198"/>
      <c r="TY185" s="198"/>
      <c r="TZ185" s="198"/>
      <c r="UA185" s="198"/>
      <c r="UB185" s="198"/>
      <c r="UC185" s="198"/>
      <c r="UD185" s="198"/>
      <c r="UE185" s="198"/>
      <c r="UF185" s="198"/>
      <c r="UG185" s="198"/>
      <c r="UH185" s="198"/>
      <c r="UI185" s="198"/>
      <c r="UJ185" s="198"/>
      <c r="UK185" s="198"/>
      <c r="UL185" s="198"/>
      <c r="UM185" s="198"/>
      <c r="UN185" s="198"/>
      <c r="UO185" s="198"/>
      <c r="UP185" s="198"/>
      <c r="UQ185" s="198"/>
      <c r="UR185" s="198"/>
      <c r="US185" s="198"/>
      <c r="UT185" s="198"/>
      <c r="UU185" s="198"/>
      <c r="UV185" s="198"/>
      <c r="UW185" s="198"/>
      <c r="UX185" s="198"/>
      <c r="UY185" s="198"/>
      <c r="UZ185" s="198"/>
      <c r="VA185" s="198"/>
      <c r="VB185" s="198"/>
      <c r="VC185" s="198"/>
      <c r="VD185" s="198"/>
      <c r="VE185" s="198"/>
      <c r="VF185" s="198"/>
      <c r="VG185" s="198"/>
      <c r="VH185" s="198"/>
      <c r="VI185" s="198"/>
      <c r="VJ185" s="198"/>
      <c r="VK185" s="198"/>
      <c r="VL185" s="198"/>
      <c r="VM185" s="198"/>
      <c r="VN185" s="198"/>
      <c r="VO185" s="198"/>
      <c r="VP185" s="198"/>
      <c r="VQ185" s="198"/>
      <c r="VR185" s="198"/>
      <c r="VS185" s="198"/>
      <c r="VT185" s="198"/>
      <c r="VU185" s="198"/>
      <c r="VV185" s="198"/>
      <c r="VW185" s="198"/>
      <c r="VX185" s="198"/>
      <c r="VY185" s="198"/>
      <c r="VZ185" s="198"/>
      <c r="WA185" s="198"/>
      <c r="WB185" s="198"/>
      <c r="WC185" s="198"/>
      <c r="WD185" s="198"/>
      <c r="WE185" s="198"/>
      <c r="WF185" s="198"/>
      <c r="WG185" s="198"/>
      <c r="WH185" s="198"/>
      <c r="WI185" s="198"/>
      <c r="WJ185" s="198"/>
      <c r="WK185" s="198"/>
      <c r="WL185" s="198"/>
      <c r="WM185" s="198"/>
      <c r="WN185" s="198"/>
      <c r="WO185" s="198"/>
      <c r="WP185" s="198"/>
      <c r="WQ185" s="198"/>
      <c r="WR185" s="198"/>
      <c r="WS185" s="198"/>
      <c r="WT185" s="198"/>
      <c r="WU185" s="198"/>
      <c r="WV185" s="198"/>
      <c r="WW185" s="198"/>
      <c r="WX185" s="198"/>
      <c r="WY185" s="198"/>
      <c r="WZ185" s="198"/>
      <c r="XA185" s="198"/>
      <c r="XB185" s="198"/>
      <c r="XC185" s="198"/>
      <c r="XD185" s="198"/>
      <c r="XE185" s="198"/>
      <c r="XF185" s="198"/>
      <c r="XG185" s="198"/>
      <c r="XH185" s="198"/>
      <c r="XI185" s="198"/>
      <c r="XJ185" s="198"/>
      <c r="XK185" s="198"/>
      <c r="XL185" s="198"/>
      <c r="XM185" s="198"/>
      <c r="XN185" s="198"/>
      <c r="XO185" s="198"/>
      <c r="XP185" s="198"/>
      <c r="XQ185" s="198"/>
      <c r="XR185" s="198"/>
      <c r="XS185" s="198"/>
      <c r="XT185" s="198"/>
      <c r="XU185" s="198"/>
      <c r="XV185" s="198"/>
      <c r="XW185" s="198"/>
      <c r="XX185" s="198"/>
      <c r="XY185" s="198"/>
      <c r="XZ185" s="198"/>
      <c r="YA185" s="198"/>
      <c r="YB185" s="198"/>
      <c r="YC185" s="198"/>
      <c r="YD185" s="198"/>
      <c r="YE185" s="198"/>
      <c r="YF185" s="198"/>
      <c r="YG185" s="198"/>
      <c r="YH185" s="198"/>
      <c r="YI185" s="198"/>
      <c r="YJ185" s="198"/>
      <c r="YK185" s="198"/>
      <c r="YL185" s="198"/>
      <c r="YM185" s="198"/>
      <c r="YN185" s="198"/>
      <c r="YO185" s="198"/>
      <c r="YP185" s="198"/>
      <c r="YQ185" s="198"/>
      <c r="YR185" s="198"/>
      <c r="YS185" s="198"/>
      <c r="YT185" s="198"/>
      <c r="YU185" s="198"/>
      <c r="YV185" s="198"/>
      <c r="YW185" s="198"/>
      <c r="YX185" s="198"/>
      <c r="YY185" s="198"/>
      <c r="YZ185" s="198"/>
      <c r="ZA185" s="198"/>
      <c r="ZB185" s="198"/>
      <c r="ZC185" s="198"/>
      <c r="ZD185" s="198"/>
      <c r="ZE185" s="198"/>
      <c r="ZF185" s="198"/>
      <c r="ZG185" s="198"/>
      <c r="ZH185" s="198"/>
      <c r="ZI185" s="198"/>
      <c r="ZJ185" s="198"/>
      <c r="ZK185" s="198"/>
      <c r="ZL185" s="198"/>
      <c r="ZM185" s="198"/>
      <c r="ZN185" s="198"/>
      <c r="ZO185" s="198"/>
      <c r="ZP185" s="198"/>
      <c r="ZQ185" s="198"/>
      <c r="ZR185" s="198"/>
      <c r="ZS185" s="198"/>
      <c r="ZT185" s="198"/>
      <c r="ZU185" s="198"/>
      <c r="ZV185" s="198"/>
      <c r="ZW185" s="198"/>
      <c r="ZX185" s="198"/>
      <c r="ZY185" s="198"/>
      <c r="ZZ185" s="198"/>
      <c r="AAA185" s="198"/>
      <c r="AAB185" s="198"/>
      <c r="AAC185" s="198"/>
      <c r="AAD185" s="198"/>
      <c r="AAE185" s="198"/>
      <c r="AAF185" s="198"/>
      <c r="AAG185" s="198"/>
      <c r="AAH185" s="198"/>
      <c r="AAI185" s="198"/>
      <c r="AAJ185" s="198"/>
      <c r="AAK185" s="198"/>
      <c r="AAL185" s="198"/>
      <c r="AAM185" s="198"/>
      <c r="AAN185" s="198"/>
      <c r="AAO185" s="198"/>
      <c r="AAP185" s="198"/>
      <c r="AAQ185" s="198"/>
      <c r="AAR185" s="198"/>
      <c r="AAS185" s="198"/>
      <c r="AAT185" s="198"/>
      <c r="AAU185" s="198"/>
      <c r="AAV185" s="198"/>
      <c r="AAW185" s="198"/>
      <c r="AAX185" s="198"/>
      <c r="AAY185" s="198"/>
      <c r="AAZ185" s="198"/>
      <c r="ABA185" s="198"/>
      <c r="ABB185" s="198"/>
      <c r="ABC185" s="198"/>
      <c r="ABD185" s="198"/>
      <c r="ABE185" s="198"/>
      <c r="ABF185" s="198"/>
      <c r="ABG185" s="198"/>
      <c r="ABH185" s="198"/>
      <c r="ABI185" s="198"/>
      <c r="ABJ185" s="198"/>
      <c r="ABK185" s="198"/>
      <c r="ABL185" s="198"/>
      <c r="ABM185" s="198"/>
      <c r="ABN185" s="198"/>
      <c r="ABO185" s="198"/>
      <c r="ABP185" s="198"/>
      <c r="ABQ185" s="198"/>
      <c r="ABR185" s="198"/>
      <c r="ABS185" s="198"/>
      <c r="ABT185" s="198"/>
      <c r="ABU185" s="198"/>
      <c r="ABV185" s="198"/>
      <c r="ABW185" s="198"/>
      <c r="ABX185" s="198"/>
      <c r="ABY185" s="198"/>
      <c r="ABZ185" s="198"/>
      <c r="ACA185" s="198"/>
      <c r="ACB185" s="198"/>
      <c r="ACC185" s="198"/>
      <c r="ACD185" s="198"/>
      <c r="ACE185" s="198"/>
      <c r="ACF185" s="198"/>
      <c r="ACG185" s="198"/>
      <c r="ACH185" s="198"/>
      <c r="ACI185" s="198"/>
      <c r="ACJ185" s="198"/>
      <c r="ACK185" s="198"/>
      <c r="ACL185" s="198"/>
      <c r="ACM185" s="198"/>
      <c r="ACN185" s="198"/>
      <c r="ACO185" s="198"/>
      <c r="ACP185" s="198"/>
      <c r="ACQ185" s="198"/>
      <c r="ACR185" s="198"/>
      <c r="ACS185" s="198"/>
      <c r="ACT185" s="198"/>
      <c r="ACU185" s="198"/>
      <c r="ACV185" s="198"/>
      <c r="ACW185" s="198"/>
      <c r="ACX185" s="198"/>
      <c r="ACY185" s="198"/>
      <c r="ACZ185" s="198"/>
      <c r="ADA185" s="198"/>
      <c r="ADB185" s="198"/>
      <c r="ADC185" s="198"/>
      <c r="ADD185" s="198"/>
      <c r="ADE185" s="198"/>
      <c r="ADF185" s="198"/>
      <c r="ADG185" s="198"/>
      <c r="ADH185" s="198"/>
      <c r="ADI185" s="198"/>
      <c r="ADJ185" s="198"/>
      <c r="ADK185" s="198"/>
      <c r="ADL185" s="198"/>
      <c r="ADM185" s="198"/>
      <c r="ADN185" s="198"/>
      <c r="ADO185" s="198"/>
      <c r="ADP185" s="198"/>
      <c r="ADQ185" s="198"/>
      <c r="ADR185" s="198"/>
      <c r="ADS185" s="198"/>
      <c r="ADT185" s="198"/>
      <c r="ADU185" s="198"/>
      <c r="ADV185" s="198"/>
      <c r="ADW185" s="198"/>
      <c r="ADX185" s="198"/>
      <c r="ADY185" s="198"/>
      <c r="ADZ185" s="198"/>
      <c r="AEA185" s="198"/>
      <c r="AEB185" s="198"/>
      <c r="AEC185" s="198"/>
      <c r="AED185" s="198"/>
      <c r="AEE185" s="198"/>
      <c r="AEF185" s="198"/>
      <c r="AEG185" s="198"/>
      <c r="AEH185" s="198"/>
      <c r="AEI185" s="198"/>
      <c r="AEJ185" s="198"/>
      <c r="AEK185" s="198"/>
      <c r="AEL185" s="198"/>
      <c r="AEM185" s="198"/>
      <c r="AEN185" s="198"/>
      <c r="AEO185" s="198"/>
      <c r="AEP185" s="198"/>
      <c r="AEQ185" s="198"/>
      <c r="AER185" s="198"/>
      <c r="AES185" s="198"/>
      <c r="AET185" s="198"/>
      <c r="AEU185" s="198"/>
      <c r="AEV185" s="198"/>
      <c r="AEW185" s="198"/>
      <c r="AEX185" s="198"/>
      <c r="AEY185" s="198"/>
      <c r="AEZ185" s="198"/>
      <c r="AFA185" s="198"/>
      <c r="AFB185" s="198"/>
      <c r="AFC185" s="198"/>
      <c r="AFD185" s="198"/>
      <c r="AFE185" s="198"/>
      <c r="AFF185" s="198"/>
      <c r="AFG185" s="198"/>
      <c r="AFH185" s="198"/>
      <c r="AFI185" s="198"/>
      <c r="AFJ185" s="198"/>
      <c r="AFK185" s="198"/>
      <c r="AFL185" s="198"/>
      <c r="AFM185" s="198"/>
      <c r="AFN185" s="198"/>
      <c r="AFO185" s="198"/>
      <c r="AFP185" s="198"/>
      <c r="AFQ185" s="198"/>
      <c r="AFR185" s="198"/>
      <c r="AFS185" s="198"/>
      <c r="AFT185" s="198"/>
      <c r="AFU185" s="198"/>
      <c r="AFV185" s="198"/>
      <c r="AFW185" s="198"/>
      <c r="AFX185" s="198"/>
      <c r="AFY185" s="198"/>
      <c r="AFZ185" s="198"/>
      <c r="AGA185" s="198"/>
      <c r="AGB185" s="198"/>
      <c r="AGC185" s="198"/>
      <c r="AGD185" s="198"/>
      <c r="AGE185" s="198"/>
      <c r="AGF185" s="198"/>
      <c r="AGG185" s="198"/>
      <c r="AGH185" s="198"/>
      <c r="AGI185" s="198"/>
      <c r="AGJ185" s="198"/>
      <c r="AGK185" s="198"/>
      <c r="AGL185" s="198"/>
      <c r="AGM185" s="198"/>
      <c r="AGN185" s="198"/>
      <c r="AGO185" s="198"/>
      <c r="AGP185" s="198"/>
      <c r="AGQ185" s="198"/>
      <c r="AGR185" s="198"/>
      <c r="AGS185" s="198"/>
      <c r="AGT185" s="198"/>
      <c r="AGU185" s="198"/>
      <c r="AGV185" s="198"/>
      <c r="AGW185" s="198"/>
      <c r="AGX185" s="198"/>
      <c r="AGY185" s="198"/>
      <c r="AGZ185" s="198"/>
      <c r="AHA185" s="198"/>
      <c r="AHB185" s="198"/>
      <c r="AHC185" s="198"/>
      <c r="AHD185" s="198"/>
      <c r="AHE185" s="198"/>
      <c r="AHF185" s="198"/>
      <c r="AHG185" s="198"/>
      <c r="AHH185" s="198"/>
      <c r="AHI185" s="198"/>
      <c r="AHJ185" s="198"/>
      <c r="AHK185" s="198"/>
      <c r="AHL185" s="198"/>
      <c r="AHM185" s="198"/>
      <c r="AHN185" s="198"/>
      <c r="AHO185" s="198"/>
      <c r="AHP185" s="198"/>
      <c r="AHQ185" s="198"/>
      <c r="AHR185" s="198"/>
      <c r="AHS185" s="198"/>
      <c r="AHT185" s="198"/>
      <c r="AHU185" s="198"/>
      <c r="AHV185" s="198"/>
      <c r="AHW185" s="198"/>
      <c r="AHX185" s="198"/>
      <c r="AHY185" s="198"/>
      <c r="AHZ185" s="198"/>
      <c r="AIA185" s="198"/>
      <c r="AIB185" s="198"/>
      <c r="AIC185" s="198"/>
      <c r="AID185" s="198"/>
      <c r="AIE185" s="198"/>
      <c r="AIF185" s="198"/>
      <c r="AIG185" s="198"/>
      <c r="AIH185" s="198"/>
      <c r="AII185" s="198"/>
      <c r="AIJ185" s="198"/>
      <c r="AIK185" s="198"/>
      <c r="AIL185" s="198"/>
      <c r="AIM185" s="198"/>
      <c r="AIN185" s="198"/>
      <c r="AIO185" s="198"/>
      <c r="AIP185" s="198"/>
      <c r="AIQ185" s="198"/>
      <c r="AIR185" s="198"/>
      <c r="AIS185" s="198"/>
      <c r="AIT185" s="198"/>
      <c r="AIU185" s="198"/>
      <c r="AIV185" s="198"/>
      <c r="AIW185" s="198"/>
      <c r="AIX185" s="198"/>
      <c r="AIY185" s="198"/>
      <c r="AIZ185" s="198"/>
      <c r="AJA185" s="198"/>
      <c r="AJB185" s="198"/>
      <c r="AJC185" s="198"/>
      <c r="AJD185" s="198"/>
      <c r="AJE185" s="198"/>
      <c r="AJF185" s="198"/>
      <c r="AJG185" s="198"/>
      <c r="AJH185" s="198"/>
      <c r="AJI185" s="198"/>
      <c r="AJJ185" s="198"/>
      <c r="AJK185" s="198"/>
      <c r="AJL185" s="198"/>
      <c r="AJM185" s="198"/>
      <c r="AJN185" s="198"/>
      <c r="AJO185" s="198"/>
      <c r="AJP185" s="198"/>
      <c r="AJQ185" s="198"/>
      <c r="AJR185" s="198"/>
      <c r="AJS185" s="198"/>
      <c r="AJT185" s="198"/>
      <c r="AJU185" s="198"/>
      <c r="AJV185" s="198"/>
      <c r="AJW185" s="198"/>
      <c r="AJX185" s="198"/>
      <c r="AJY185" s="198"/>
      <c r="AJZ185" s="198"/>
      <c r="AKA185" s="198"/>
      <c r="AKB185" s="198"/>
      <c r="AKC185" s="198"/>
      <c r="AKD185" s="198"/>
      <c r="AKE185" s="198"/>
      <c r="AKF185" s="198"/>
      <c r="AKG185" s="198"/>
      <c r="AKH185" s="198"/>
      <c r="AKI185" s="198"/>
      <c r="AKJ185" s="198"/>
      <c r="AKK185" s="198"/>
      <c r="AKL185" s="198"/>
      <c r="AKM185" s="198"/>
      <c r="AKN185" s="198"/>
      <c r="AKO185" s="198"/>
      <c r="AKP185" s="198"/>
      <c r="AKQ185" s="198"/>
      <c r="AKR185" s="198"/>
      <c r="AKS185" s="198"/>
      <c r="AKT185" s="198"/>
      <c r="AKU185" s="198"/>
      <c r="AKV185" s="198"/>
      <c r="AKW185" s="198"/>
      <c r="AKX185" s="198"/>
      <c r="AKY185" s="198"/>
      <c r="AKZ185" s="198"/>
      <c r="ALA185" s="198"/>
      <c r="ALB185" s="198"/>
      <c r="ALC185" s="198"/>
      <c r="ALD185" s="198"/>
      <c r="ALE185" s="198"/>
      <c r="ALF185" s="198"/>
      <c r="ALG185" s="198"/>
      <c r="ALH185" s="198"/>
      <c r="ALI185" s="198"/>
      <c r="ALJ185" s="198"/>
      <c r="ALK185" s="198"/>
      <c r="ALL185" s="198"/>
      <c r="ALM185" s="198"/>
      <c r="ALN185" s="198"/>
      <c r="ALO185" s="198"/>
      <c r="ALP185" s="198"/>
      <c r="ALQ185" s="198"/>
      <c r="ALR185" s="198"/>
      <c r="ALS185" s="198"/>
      <c r="ALT185" s="198"/>
      <c r="ALU185" s="198"/>
      <c r="ALV185" s="198"/>
      <c r="ALW185" s="198"/>
      <c r="ALX185" s="198"/>
      <c r="ALY185" s="198"/>
      <c r="ALZ185" s="198"/>
      <c r="AMA185" s="198"/>
      <c r="AMB185" s="198"/>
      <c r="AMC185" s="198"/>
      <c r="AMD185" s="198"/>
      <c r="AME185" s="198"/>
      <c r="AMF185" s="198"/>
      <c r="AMG185" s="198"/>
      <c r="AMH185" s="198"/>
      <c r="AMI185" s="198"/>
      <c r="AMJ185" s="198"/>
      <c r="AMK185" s="198"/>
      <c r="AML185" s="198"/>
      <c r="AMM185" s="198"/>
      <c r="AMN185" s="198"/>
      <c r="AMO185" s="198"/>
      <c r="AMP185" s="198"/>
      <c r="AMQ185" s="198"/>
      <c r="AMR185" s="198"/>
      <c r="AMS185" s="198"/>
      <c r="AMT185" s="198"/>
      <c r="AMU185" s="198"/>
      <c r="AMV185" s="198"/>
      <c r="AMW185" s="198"/>
      <c r="AMX185" s="198"/>
      <c r="AMY185" s="198"/>
      <c r="AMZ185" s="198"/>
      <c r="ANA185" s="198"/>
      <c r="ANB185" s="198"/>
      <c r="ANC185" s="198"/>
      <c r="AND185" s="198"/>
      <c r="ANE185" s="198"/>
      <c r="ANF185" s="198"/>
      <c r="ANG185" s="198"/>
      <c r="ANH185" s="198"/>
      <c r="ANI185" s="198"/>
      <c r="ANJ185" s="198"/>
      <c r="ANK185" s="198"/>
      <c r="ANL185" s="198"/>
      <c r="ANM185" s="198"/>
      <c r="ANN185" s="198"/>
      <c r="ANO185" s="198"/>
      <c r="ANP185" s="198"/>
      <c r="ANQ185" s="198"/>
      <c r="ANR185" s="198"/>
      <c r="ANS185" s="198"/>
      <c r="ANT185" s="198"/>
      <c r="ANU185" s="198"/>
      <c r="ANV185" s="198"/>
      <c r="ANW185" s="198"/>
      <c r="ANX185" s="198"/>
      <c r="ANY185" s="198"/>
      <c r="ANZ185" s="198"/>
      <c r="AOA185" s="198"/>
      <c r="AOB185" s="198"/>
      <c r="AOC185" s="198"/>
      <c r="AOD185" s="198"/>
      <c r="AOE185" s="198"/>
      <c r="AOF185" s="198"/>
      <c r="AOG185" s="198"/>
      <c r="AOH185" s="198"/>
      <c r="AOI185" s="198"/>
      <c r="AOJ185" s="198"/>
      <c r="AOK185" s="198"/>
      <c r="AOL185" s="198"/>
      <c r="AOM185" s="198"/>
      <c r="AON185" s="198"/>
      <c r="AOO185" s="198"/>
      <c r="AOP185" s="198"/>
      <c r="AOQ185" s="198"/>
      <c r="AOR185" s="198"/>
      <c r="AOS185" s="198"/>
      <c r="AOT185" s="198"/>
      <c r="AOU185" s="198"/>
      <c r="AOV185" s="198"/>
      <c r="AOW185" s="198"/>
      <c r="AOX185" s="198"/>
      <c r="AOY185" s="198"/>
      <c r="AOZ185" s="198"/>
      <c r="APA185" s="198"/>
      <c r="APB185" s="198"/>
      <c r="APC185" s="198"/>
      <c r="APD185" s="198"/>
      <c r="APE185" s="198"/>
      <c r="APF185" s="198"/>
      <c r="APG185" s="198"/>
      <c r="APH185" s="198"/>
      <c r="API185" s="198"/>
      <c r="APJ185" s="198"/>
      <c r="APK185" s="198"/>
      <c r="APL185" s="198"/>
      <c r="APM185" s="198"/>
      <c r="APN185" s="198"/>
      <c r="APO185" s="198"/>
      <c r="APP185" s="198"/>
      <c r="APQ185" s="198"/>
      <c r="APR185" s="198"/>
      <c r="APS185" s="198"/>
      <c r="APT185" s="198"/>
      <c r="APU185" s="198"/>
      <c r="APV185" s="198"/>
      <c r="APW185" s="198"/>
      <c r="APX185" s="198"/>
      <c r="APY185" s="198"/>
      <c r="APZ185" s="198"/>
      <c r="AQA185" s="198"/>
      <c r="AQB185" s="198"/>
      <c r="AQC185" s="198"/>
      <c r="AQD185" s="198"/>
      <c r="AQE185" s="198"/>
      <c r="AQF185" s="198"/>
      <c r="AQG185" s="198"/>
      <c r="AQH185" s="198"/>
      <c r="AQI185" s="198"/>
      <c r="AQJ185" s="198"/>
      <c r="AQK185" s="198"/>
      <c r="AQL185" s="198"/>
      <c r="AQM185" s="198"/>
      <c r="AQN185" s="198"/>
      <c r="AQO185" s="198"/>
      <c r="AQP185" s="198"/>
      <c r="AQQ185" s="198"/>
      <c r="AQR185" s="198"/>
      <c r="AQS185" s="198"/>
      <c r="AQT185" s="198"/>
      <c r="AQU185" s="198"/>
      <c r="AQV185" s="198"/>
      <c r="AQW185" s="198"/>
      <c r="AQX185" s="198"/>
      <c r="AQY185" s="198"/>
      <c r="AQZ185" s="198"/>
      <c r="ARA185" s="198"/>
      <c r="ARB185" s="198"/>
      <c r="ARC185" s="198"/>
      <c r="ARD185" s="198"/>
      <c r="ARE185" s="198"/>
      <c r="ARF185" s="198"/>
      <c r="ARG185" s="198"/>
      <c r="ARH185" s="198"/>
      <c r="ARI185" s="198"/>
      <c r="ARJ185" s="198"/>
      <c r="ARK185" s="198"/>
      <c r="ARL185" s="198"/>
      <c r="ARM185" s="198"/>
      <c r="ARN185" s="198"/>
      <c r="ARO185" s="198"/>
      <c r="ARP185" s="198"/>
      <c r="ARQ185" s="198"/>
      <c r="ARR185" s="198"/>
      <c r="ARS185" s="198"/>
      <c r="ART185" s="198"/>
      <c r="ARU185" s="198"/>
      <c r="ARV185" s="198"/>
      <c r="ARW185" s="198"/>
      <c r="ARX185" s="198"/>
      <c r="ARY185" s="198"/>
      <c r="ARZ185" s="198"/>
      <c r="ASA185" s="198"/>
      <c r="ASB185" s="198"/>
      <c r="ASC185" s="198"/>
      <c r="ASD185" s="198"/>
      <c r="ASE185" s="198"/>
      <c r="ASF185" s="198"/>
      <c r="ASG185" s="198"/>
      <c r="ASH185" s="198"/>
      <c r="ASI185" s="198"/>
      <c r="ASJ185" s="198"/>
      <c r="ASK185" s="198"/>
      <c r="ASL185" s="198"/>
      <c r="ASM185" s="198"/>
      <c r="ASN185" s="198"/>
      <c r="ASO185" s="198"/>
      <c r="ASP185" s="198"/>
      <c r="ASQ185" s="198"/>
      <c r="ASR185" s="198"/>
      <c r="ASS185" s="198"/>
      <c r="AST185" s="198"/>
      <c r="ASU185" s="198"/>
      <c r="ASV185" s="198"/>
      <c r="ASW185" s="198"/>
      <c r="ASX185" s="198"/>
      <c r="ASY185" s="198"/>
      <c r="ASZ185" s="198"/>
      <c r="ATA185" s="198"/>
      <c r="ATB185" s="198"/>
      <c r="ATC185" s="198"/>
      <c r="ATD185" s="198"/>
      <c r="ATE185" s="198"/>
      <c r="ATF185" s="198"/>
      <c r="ATG185" s="198"/>
      <c r="ATH185" s="198"/>
      <c r="ATI185" s="198"/>
      <c r="ATJ185" s="198"/>
      <c r="ATK185" s="198"/>
      <c r="ATL185" s="198"/>
      <c r="ATM185" s="198"/>
      <c r="ATN185" s="198"/>
      <c r="ATO185" s="198"/>
      <c r="ATP185" s="198"/>
      <c r="ATQ185" s="198"/>
      <c r="ATR185" s="198"/>
      <c r="ATS185" s="198"/>
      <c r="ATT185" s="198"/>
      <c r="ATU185" s="198"/>
      <c r="ATV185" s="198"/>
      <c r="ATW185" s="198"/>
      <c r="ATX185" s="198"/>
      <c r="ATY185" s="198"/>
      <c r="ATZ185" s="198"/>
      <c r="AUA185" s="198"/>
      <c r="AUB185" s="198"/>
      <c r="AUC185" s="198"/>
      <c r="AUD185" s="198"/>
      <c r="AUE185" s="198"/>
      <c r="AUF185" s="198"/>
      <c r="AUG185" s="198"/>
      <c r="AUH185" s="198"/>
      <c r="AUI185" s="198"/>
      <c r="AUJ185" s="198"/>
      <c r="AUK185" s="198"/>
      <c r="AUL185" s="198"/>
      <c r="AUM185" s="198"/>
      <c r="AUN185" s="198"/>
      <c r="AUO185" s="198"/>
      <c r="AUP185" s="198"/>
      <c r="AUQ185" s="198"/>
      <c r="AUR185" s="198"/>
      <c r="AUS185" s="198"/>
      <c r="AUT185" s="198"/>
      <c r="AUU185" s="198"/>
      <c r="AUV185" s="198"/>
      <c r="AUW185" s="198"/>
      <c r="AUX185" s="198"/>
      <c r="AUY185" s="198"/>
      <c r="AUZ185" s="198"/>
      <c r="AVA185" s="198"/>
      <c r="AVB185" s="198"/>
      <c r="AVC185" s="198"/>
      <c r="AVD185" s="198"/>
      <c r="AVE185" s="198"/>
      <c r="AVF185" s="198"/>
      <c r="AVG185" s="198"/>
      <c r="AVH185" s="198"/>
      <c r="AVI185" s="198"/>
      <c r="AVJ185" s="198"/>
      <c r="AVK185" s="198"/>
      <c r="AVL185" s="198"/>
      <c r="AVM185" s="198"/>
      <c r="AVN185" s="198"/>
      <c r="AVO185" s="198"/>
      <c r="AVP185" s="198"/>
      <c r="AVQ185" s="198"/>
      <c r="AVR185" s="198"/>
      <c r="AVS185" s="198"/>
      <c r="AVT185" s="198"/>
      <c r="AVU185" s="198"/>
      <c r="AVV185" s="198"/>
      <c r="AVW185" s="198"/>
      <c r="AVX185" s="198"/>
      <c r="AVY185" s="198"/>
      <c r="AVZ185" s="198"/>
      <c r="AWA185" s="198"/>
      <c r="AWB185" s="198"/>
      <c r="AWC185" s="198"/>
      <c r="AWD185" s="198"/>
      <c r="AWE185" s="198"/>
      <c r="AWF185" s="198"/>
      <c r="AWG185" s="198"/>
      <c r="AWH185" s="198"/>
      <c r="AWI185" s="198"/>
      <c r="AWJ185" s="198"/>
      <c r="AWK185" s="198"/>
      <c r="AWL185" s="198"/>
      <c r="AWM185" s="198"/>
      <c r="AWN185" s="198"/>
      <c r="AWO185" s="198"/>
      <c r="AWP185" s="198"/>
      <c r="AWQ185" s="198"/>
      <c r="AWR185" s="198"/>
      <c r="AWS185" s="198"/>
      <c r="AWT185" s="198"/>
      <c r="AWU185" s="198"/>
      <c r="AWV185" s="198"/>
      <c r="AWW185" s="198"/>
      <c r="AWX185" s="198"/>
      <c r="AWY185" s="198"/>
      <c r="AWZ185" s="198"/>
      <c r="AXA185" s="198"/>
      <c r="AXB185" s="198"/>
      <c r="AXC185" s="198"/>
      <c r="AXD185" s="198"/>
      <c r="AXE185" s="198"/>
      <c r="AXF185" s="198"/>
      <c r="AXG185" s="198"/>
      <c r="AXH185" s="198"/>
      <c r="AXI185" s="198"/>
      <c r="AXJ185" s="198"/>
      <c r="AXK185" s="198"/>
      <c r="AXL185" s="198"/>
      <c r="AXM185" s="198"/>
      <c r="AXN185" s="198"/>
      <c r="AXO185" s="198"/>
      <c r="AXP185" s="198"/>
      <c r="AXQ185" s="198"/>
      <c r="AXR185" s="198"/>
      <c r="AXS185" s="198"/>
      <c r="AXT185" s="198"/>
      <c r="AXU185" s="198"/>
      <c r="AXV185" s="198"/>
      <c r="AXW185" s="198"/>
      <c r="AXX185" s="198"/>
      <c r="AXY185" s="198"/>
      <c r="AXZ185" s="198"/>
      <c r="AYA185" s="198"/>
      <c r="AYB185" s="198"/>
      <c r="AYC185" s="198"/>
      <c r="AYD185" s="198"/>
      <c r="AYE185" s="198"/>
      <c r="AYF185" s="198"/>
      <c r="AYG185" s="198"/>
      <c r="AYH185" s="198"/>
      <c r="AYI185" s="198"/>
      <c r="AYJ185" s="198"/>
      <c r="AYK185" s="198"/>
      <c r="AYL185" s="198"/>
      <c r="AYM185" s="198"/>
      <c r="AYN185" s="198"/>
      <c r="AYO185" s="198"/>
      <c r="AYP185" s="198"/>
      <c r="AYQ185" s="198"/>
      <c r="AYR185" s="198"/>
      <c r="AYS185" s="198"/>
      <c r="AYT185" s="198"/>
      <c r="AYU185" s="198"/>
      <c r="AYV185" s="198"/>
      <c r="AYW185" s="198"/>
      <c r="AYX185" s="198"/>
      <c r="AYY185" s="198"/>
      <c r="AYZ185" s="198"/>
      <c r="AZA185" s="198"/>
      <c r="AZB185" s="198"/>
      <c r="AZC185" s="198"/>
      <c r="AZD185" s="198"/>
      <c r="AZE185" s="198"/>
      <c r="AZF185" s="198"/>
      <c r="AZG185" s="198"/>
      <c r="AZH185" s="198"/>
      <c r="AZI185" s="198"/>
      <c r="AZJ185" s="198"/>
      <c r="AZK185" s="198"/>
      <c r="AZL185" s="198"/>
      <c r="AZM185" s="198"/>
      <c r="AZN185" s="198"/>
      <c r="AZO185" s="198"/>
      <c r="AZP185" s="198"/>
      <c r="AZQ185" s="198"/>
      <c r="AZR185" s="198"/>
      <c r="AZS185" s="198"/>
      <c r="AZT185" s="198"/>
      <c r="AZU185" s="198"/>
      <c r="AZV185" s="198"/>
      <c r="AZW185" s="198"/>
      <c r="AZX185" s="198"/>
      <c r="AZY185" s="198"/>
      <c r="AZZ185" s="198"/>
      <c r="BAA185" s="198"/>
      <c r="BAB185" s="198"/>
      <c r="BAC185" s="198"/>
      <c r="BAD185" s="198"/>
      <c r="BAE185" s="198"/>
      <c r="BAF185" s="198"/>
      <c r="BAG185" s="198"/>
      <c r="BAH185" s="198"/>
      <c r="BAI185" s="198"/>
      <c r="BAJ185" s="198"/>
      <c r="BAK185" s="198"/>
      <c r="BAL185" s="198"/>
      <c r="BAM185" s="198"/>
      <c r="BAN185" s="198"/>
      <c r="BAO185" s="198"/>
      <c r="BAP185" s="198"/>
      <c r="BAQ185" s="198"/>
      <c r="BAR185" s="198"/>
      <c r="BAS185" s="198"/>
      <c r="BAT185" s="198"/>
      <c r="BAU185" s="198"/>
      <c r="BAV185" s="198"/>
      <c r="BAW185" s="198"/>
      <c r="BAX185" s="198"/>
      <c r="BAY185" s="198"/>
      <c r="BAZ185" s="198"/>
      <c r="BBA185" s="198"/>
      <c r="BBB185" s="198"/>
      <c r="BBC185" s="198"/>
      <c r="BBD185" s="198"/>
      <c r="BBE185" s="198"/>
      <c r="BBF185" s="198"/>
      <c r="BBG185" s="198"/>
      <c r="BBH185" s="198"/>
      <c r="BBI185" s="198"/>
      <c r="BBJ185" s="198"/>
      <c r="BBK185" s="198"/>
      <c r="BBL185" s="198"/>
      <c r="BBM185" s="198"/>
      <c r="BBN185" s="198"/>
      <c r="BBO185" s="198"/>
      <c r="BBP185" s="198"/>
      <c r="BBQ185" s="198"/>
      <c r="BBR185" s="198"/>
      <c r="BBS185" s="198"/>
      <c r="BBT185" s="198"/>
      <c r="BBU185" s="198"/>
      <c r="BBV185" s="198"/>
      <c r="BBW185" s="198"/>
      <c r="BBX185" s="198"/>
      <c r="BBY185" s="198"/>
      <c r="BBZ185" s="198"/>
      <c r="BCA185" s="198"/>
      <c r="BCB185" s="198"/>
      <c r="BCC185" s="198"/>
      <c r="BCD185" s="198"/>
      <c r="BCE185" s="198"/>
      <c r="BCF185" s="198"/>
      <c r="BCG185" s="198"/>
      <c r="BCH185" s="198"/>
      <c r="BCI185" s="198"/>
      <c r="BCJ185" s="198"/>
      <c r="BCK185" s="198"/>
      <c r="BCL185" s="198"/>
      <c r="BCM185" s="198"/>
      <c r="BCN185" s="198"/>
      <c r="BCO185" s="198"/>
      <c r="BCP185" s="198"/>
      <c r="BCQ185" s="198"/>
      <c r="BCR185" s="198"/>
      <c r="BCS185" s="198"/>
      <c r="BCT185" s="198"/>
      <c r="BCU185" s="198"/>
      <c r="BCV185" s="198"/>
      <c r="BCW185" s="198"/>
      <c r="BCX185" s="198"/>
      <c r="BCY185" s="198"/>
      <c r="BCZ185" s="198"/>
      <c r="BDA185" s="198"/>
      <c r="BDB185" s="198"/>
      <c r="BDC185" s="198"/>
      <c r="BDD185" s="198"/>
      <c r="BDE185" s="198"/>
      <c r="BDF185" s="198"/>
      <c r="BDG185" s="198"/>
      <c r="BDH185" s="198"/>
      <c r="BDI185" s="198"/>
      <c r="BDJ185" s="198"/>
      <c r="BDK185" s="198"/>
      <c r="BDL185" s="198"/>
      <c r="BDM185" s="198"/>
      <c r="BDN185" s="198"/>
      <c r="BDO185" s="198"/>
      <c r="BDP185" s="198"/>
      <c r="BDQ185" s="198"/>
      <c r="BDR185" s="198"/>
      <c r="BDS185" s="198"/>
      <c r="BDT185" s="198"/>
      <c r="BDU185" s="198"/>
      <c r="BDV185" s="198"/>
      <c r="BDW185" s="198"/>
      <c r="BDX185" s="198"/>
      <c r="BDY185" s="198"/>
      <c r="BDZ185" s="198"/>
      <c r="BEA185" s="198"/>
      <c r="BEB185" s="198"/>
      <c r="BEC185" s="198"/>
      <c r="BED185" s="198"/>
      <c r="BEE185" s="198"/>
      <c r="BEF185" s="198"/>
      <c r="BEG185" s="198"/>
      <c r="BEH185" s="198"/>
      <c r="BEI185" s="198"/>
      <c r="BEJ185" s="198"/>
      <c r="BEK185" s="198"/>
      <c r="BEL185" s="198"/>
      <c r="BEM185" s="198"/>
      <c r="BEN185" s="198"/>
      <c r="BEO185" s="198"/>
      <c r="BEP185" s="198"/>
      <c r="BEQ185" s="198"/>
      <c r="BER185" s="198"/>
      <c r="BES185" s="198"/>
      <c r="BET185" s="198"/>
      <c r="BEU185" s="198"/>
      <c r="BEV185" s="198"/>
      <c r="BEW185" s="198"/>
      <c r="BEX185" s="198"/>
      <c r="BEY185" s="198"/>
      <c r="BEZ185" s="198"/>
      <c r="BFA185" s="198"/>
      <c r="BFB185" s="198"/>
      <c r="BFC185" s="198"/>
      <c r="BFD185" s="198"/>
      <c r="BFE185" s="198"/>
      <c r="BFF185" s="198"/>
      <c r="BFG185" s="198"/>
      <c r="BFH185" s="198"/>
      <c r="BFI185" s="198"/>
      <c r="BFJ185" s="198"/>
      <c r="BFK185" s="198"/>
      <c r="BFL185" s="198"/>
      <c r="BFM185" s="198"/>
      <c r="BFN185" s="198"/>
      <c r="BFO185" s="198"/>
      <c r="BFP185" s="198"/>
      <c r="BFQ185" s="198"/>
      <c r="BFR185" s="198"/>
      <c r="BFS185" s="198"/>
      <c r="BFT185" s="198"/>
      <c r="BFU185" s="198"/>
      <c r="BFV185" s="198"/>
      <c r="BFW185" s="198"/>
      <c r="BFX185" s="198"/>
      <c r="BFY185" s="198"/>
      <c r="BFZ185" s="198"/>
      <c r="BGA185" s="198"/>
      <c r="BGB185" s="198"/>
      <c r="BGC185" s="198"/>
      <c r="BGD185" s="198"/>
      <c r="BGE185" s="198"/>
      <c r="BGF185" s="198"/>
      <c r="BGG185" s="198"/>
      <c r="BGH185" s="198"/>
      <c r="BGI185" s="198"/>
      <c r="BGJ185" s="198"/>
      <c r="BGK185" s="198"/>
      <c r="BGL185" s="198"/>
      <c r="BGM185" s="198"/>
      <c r="BGN185" s="198"/>
      <c r="BGO185" s="198"/>
      <c r="BGP185" s="198"/>
      <c r="BGQ185" s="198"/>
      <c r="BGR185" s="198"/>
      <c r="BGS185" s="198"/>
      <c r="BGT185" s="198"/>
      <c r="BGU185" s="198"/>
      <c r="BGV185" s="198"/>
      <c r="BGW185" s="198"/>
      <c r="BGX185" s="198"/>
      <c r="BGY185" s="198"/>
      <c r="BGZ185" s="198"/>
      <c r="BHA185" s="198"/>
      <c r="BHB185" s="198"/>
      <c r="BHC185" s="198"/>
      <c r="BHD185" s="198"/>
      <c r="BHE185" s="198"/>
      <c r="BHF185" s="198"/>
      <c r="BHG185" s="198"/>
      <c r="BHH185" s="198"/>
      <c r="BHI185" s="198"/>
      <c r="BHJ185" s="198"/>
      <c r="BHK185" s="198"/>
      <c r="BHL185" s="198"/>
      <c r="BHM185" s="198"/>
      <c r="BHN185" s="198"/>
      <c r="BHO185" s="198"/>
      <c r="BHP185" s="198"/>
      <c r="BHQ185" s="198"/>
      <c r="BHR185" s="198"/>
      <c r="BHS185" s="198"/>
      <c r="BHT185" s="198"/>
      <c r="BHU185" s="198"/>
      <c r="BHV185" s="198"/>
      <c r="BHW185" s="198"/>
      <c r="BHX185" s="198"/>
      <c r="BHY185" s="198"/>
      <c r="BHZ185" s="198"/>
      <c r="BIA185" s="198"/>
      <c r="BIB185" s="198"/>
      <c r="BIC185" s="198"/>
      <c r="BID185" s="198"/>
      <c r="BIE185" s="198"/>
      <c r="BIF185" s="198"/>
      <c r="BIG185" s="198"/>
      <c r="BIH185" s="198"/>
      <c r="BII185" s="198"/>
      <c r="BIJ185" s="198"/>
      <c r="BIK185" s="198"/>
      <c r="BIL185" s="198"/>
      <c r="BIM185" s="198"/>
      <c r="BIN185" s="198"/>
      <c r="BIO185" s="198"/>
      <c r="BIP185" s="198"/>
      <c r="BIQ185" s="198"/>
      <c r="BIR185" s="198"/>
      <c r="BIS185" s="198"/>
      <c r="BIT185" s="198"/>
      <c r="BIU185" s="198"/>
      <c r="BIV185" s="198"/>
      <c r="BIW185" s="198"/>
      <c r="BIX185" s="198"/>
      <c r="BIY185" s="198"/>
      <c r="BIZ185" s="198"/>
      <c r="BJA185" s="198"/>
      <c r="BJB185" s="198"/>
      <c r="BJC185" s="198"/>
      <c r="BJD185" s="198"/>
      <c r="BJE185" s="198"/>
      <c r="BJF185" s="198"/>
      <c r="BJG185" s="198"/>
      <c r="BJH185" s="198"/>
      <c r="BJI185" s="198"/>
      <c r="BJJ185" s="198"/>
      <c r="BJK185" s="198"/>
      <c r="BJL185" s="198"/>
      <c r="BJM185" s="198"/>
      <c r="BJN185" s="198"/>
      <c r="BJO185" s="198"/>
      <c r="BJP185" s="198"/>
      <c r="BJQ185" s="198"/>
      <c r="BJR185" s="198"/>
      <c r="BJS185" s="198"/>
      <c r="BJT185" s="198"/>
      <c r="BJU185" s="198"/>
      <c r="BJV185" s="198"/>
      <c r="BJW185" s="198"/>
      <c r="BJX185" s="198"/>
      <c r="BJY185" s="198"/>
      <c r="BJZ185" s="198"/>
      <c r="BKA185" s="198"/>
      <c r="BKB185" s="198"/>
      <c r="BKC185" s="198"/>
      <c r="BKD185" s="198"/>
      <c r="BKE185" s="198"/>
      <c r="BKF185" s="198"/>
      <c r="BKG185" s="198"/>
      <c r="BKH185" s="198"/>
      <c r="BKI185" s="198"/>
      <c r="BKJ185" s="198"/>
      <c r="BKK185" s="198"/>
      <c r="BKL185" s="198"/>
      <c r="BKM185" s="198"/>
      <c r="BKN185" s="198"/>
      <c r="BKO185" s="198"/>
      <c r="BKP185" s="198"/>
      <c r="BKQ185" s="198"/>
      <c r="BKR185" s="198"/>
      <c r="BKS185" s="198"/>
      <c r="BKT185" s="198"/>
      <c r="BKU185" s="198"/>
      <c r="BKV185" s="198"/>
      <c r="BKW185" s="198"/>
      <c r="BKX185" s="198"/>
      <c r="BKY185" s="198"/>
      <c r="BKZ185" s="198"/>
      <c r="BLA185" s="198"/>
      <c r="BLB185" s="198"/>
      <c r="BLC185" s="198"/>
      <c r="BLD185" s="198"/>
      <c r="BLE185" s="198"/>
      <c r="BLF185" s="198"/>
      <c r="BLG185" s="198"/>
      <c r="BLH185" s="198"/>
      <c r="BLI185" s="198"/>
      <c r="BLJ185" s="198"/>
      <c r="BLK185" s="198"/>
      <c r="BLL185" s="198"/>
      <c r="BLM185" s="198"/>
      <c r="BLN185" s="198"/>
      <c r="BLO185" s="198"/>
      <c r="BLP185" s="198"/>
      <c r="BLQ185" s="198"/>
      <c r="BLR185" s="198"/>
      <c r="BLS185" s="198"/>
      <c r="BLT185" s="198"/>
      <c r="BLU185" s="198"/>
      <c r="BLV185" s="198"/>
      <c r="BLW185" s="198"/>
      <c r="BLX185" s="198"/>
      <c r="BLY185" s="198"/>
      <c r="BLZ185" s="198"/>
      <c r="BMA185" s="198"/>
      <c r="BMB185" s="198"/>
      <c r="BMC185" s="198"/>
      <c r="BMD185" s="198"/>
      <c r="BME185" s="198"/>
      <c r="BMF185" s="198"/>
      <c r="BMG185" s="198"/>
      <c r="BMH185" s="198"/>
      <c r="BMI185" s="198"/>
      <c r="BMJ185" s="198"/>
      <c r="BMK185" s="198"/>
      <c r="BML185" s="198"/>
      <c r="BMM185" s="198"/>
      <c r="BMN185" s="198"/>
      <c r="BMO185" s="198"/>
      <c r="BMP185" s="198"/>
      <c r="BMQ185" s="198"/>
      <c r="BMR185" s="198"/>
      <c r="BMS185" s="198"/>
      <c r="BMT185" s="198"/>
      <c r="BMU185" s="198"/>
      <c r="BMV185" s="198"/>
      <c r="BMW185" s="198"/>
      <c r="BMX185" s="198"/>
      <c r="BMY185" s="198"/>
      <c r="BMZ185" s="198"/>
      <c r="BNA185" s="198"/>
      <c r="BNB185" s="198"/>
      <c r="BNC185" s="198"/>
      <c r="BND185" s="198"/>
      <c r="BNE185" s="198"/>
      <c r="BNF185" s="198"/>
      <c r="BNG185" s="198"/>
      <c r="BNH185" s="198"/>
      <c r="BNI185" s="198"/>
      <c r="BNJ185" s="198"/>
      <c r="BNK185" s="198"/>
      <c r="BNL185" s="198"/>
      <c r="BNM185" s="198"/>
      <c r="BNN185" s="198"/>
      <c r="BNO185" s="198"/>
      <c r="BNP185" s="198"/>
      <c r="BNQ185" s="198"/>
      <c r="BNR185" s="198"/>
      <c r="BNS185" s="198"/>
      <c r="BNT185" s="198"/>
      <c r="BNU185" s="198"/>
      <c r="BNV185" s="198"/>
      <c r="BNW185" s="198"/>
      <c r="BNX185" s="198"/>
      <c r="BNY185" s="198"/>
      <c r="BNZ185" s="198"/>
      <c r="BOA185" s="198"/>
      <c r="BOB185" s="198"/>
      <c r="BOC185" s="198"/>
      <c r="BOD185" s="198"/>
      <c r="BOE185" s="198"/>
      <c r="BOF185" s="198"/>
      <c r="BOG185" s="198"/>
      <c r="BOH185" s="198"/>
      <c r="BOI185" s="198"/>
      <c r="BOJ185" s="198"/>
      <c r="BOK185" s="198"/>
      <c r="BOL185" s="198"/>
      <c r="BOM185" s="198"/>
      <c r="BON185" s="198"/>
      <c r="BOO185" s="198"/>
      <c r="BOP185" s="198"/>
      <c r="BOQ185" s="198"/>
      <c r="BOR185" s="198"/>
      <c r="BOS185" s="198"/>
      <c r="BOT185" s="198"/>
      <c r="BOU185" s="198"/>
      <c r="BOV185" s="198"/>
      <c r="BOW185" s="198"/>
      <c r="BOX185" s="198"/>
      <c r="BOY185" s="198"/>
      <c r="BOZ185" s="198"/>
      <c r="BPA185" s="198"/>
      <c r="BPB185" s="198"/>
      <c r="BPC185" s="198"/>
      <c r="BPD185" s="198"/>
      <c r="BPE185" s="198"/>
      <c r="BPF185" s="198"/>
      <c r="BPG185" s="198"/>
      <c r="BPH185" s="198"/>
      <c r="BPI185" s="198"/>
      <c r="BPJ185" s="198"/>
      <c r="BPK185" s="198"/>
      <c r="BPL185" s="198"/>
      <c r="BPM185" s="198"/>
      <c r="BPN185" s="198"/>
      <c r="BPO185" s="198"/>
      <c r="BPP185" s="198"/>
      <c r="BPQ185" s="198"/>
      <c r="BPR185" s="198"/>
      <c r="BPS185" s="198"/>
      <c r="BPT185" s="198"/>
      <c r="BPU185" s="198"/>
      <c r="BPV185" s="198"/>
      <c r="BPW185" s="198"/>
      <c r="BPX185" s="198"/>
      <c r="BPY185" s="198"/>
      <c r="BPZ185" s="198"/>
      <c r="BQA185" s="198"/>
      <c r="BQB185" s="198"/>
      <c r="BQC185" s="198"/>
      <c r="BQD185" s="198"/>
      <c r="BQE185" s="198"/>
      <c r="BQF185" s="198"/>
      <c r="BQG185" s="198"/>
      <c r="BQH185" s="198"/>
      <c r="BQI185" s="198"/>
      <c r="BQJ185" s="198"/>
      <c r="BQK185" s="198"/>
      <c r="BQL185" s="198"/>
      <c r="BQM185" s="198"/>
      <c r="BQN185" s="198"/>
      <c r="BQO185" s="198"/>
      <c r="BQP185" s="198"/>
      <c r="BQQ185" s="198"/>
      <c r="BQR185" s="198"/>
      <c r="BQS185" s="198"/>
      <c r="BQT185" s="198"/>
      <c r="BQU185" s="198"/>
      <c r="BQV185" s="198"/>
      <c r="BQW185" s="198"/>
      <c r="BQX185" s="198"/>
      <c r="BQY185" s="198"/>
      <c r="BQZ185" s="198"/>
      <c r="BRA185" s="198"/>
      <c r="BRB185" s="198"/>
      <c r="BRC185" s="198"/>
      <c r="BRD185" s="198"/>
      <c r="BRE185" s="198"/>
      <c r="BRF185" s="198"/>
      <c r="BRG185" s="198"/>
      <c r="BRH185" s="198"/>
      <c r="BRI185" s="198"/>
      <c r="BRJ185" s="198"/>
      <c r="BRK185" s="198"/>
      <c r="BRL185" s="198"/>
      <c r="BRM185" s="198"/>
      <c r="BRN185" s="198"/>
      <c r="BRO185" s="198"/>
      <c r="BRP185" s="198"/>
      <c r="BRQ185" s="198"/>
      <c r="BRR185" s="198"/>
      <c r="BRS185" s="198"/>
      <c r="BRT185" s="198"/>
      <c r="BRU185" s="198"/>
      <c r="BRV185" s="198"/>
      <c r="BRW185" s="198"/>
      <c r="BRX185" s="198"/>
      <c r="BRY185" s="198"/>
      <c r="BRZ185" s="198"/>
      <c r="BSA185" s="198"/>
      <c r="BSB185" s="198"/>
      <c r="BSC185" s="198"/>
      <c r="BSD185" s="198"/>
      <c r="BSE185" s="198"/>
      <c r="BSF185" s="198"/>
      <c r="BSG185" s="198"/>
      <c r="BSH185" s="198"/>
      <c r="BSI185" s="198"/>
      <c r="BSJ185" s="198"/>
      <c r="BSK185" s="198"/>
      <c r="BSL185" s="198"/>
      <c r="BSM185" s="198"/>
      <c r="BSN185" s="198"/>
      <c r="BSO185" s="198"/>
      <c r="BSP185" s="198"/>
      <c r="BSQ185" s="198"/>
      <c r="BSR185" s="198"/>
      <c r="BSS185" s="198"/>
      <c r="BST185" s="198"/>
      <c r="BSU185" s="198"/>
      <c r="BSV185" s="198"/>
      <c r="BSW185" s="198"/>
      <c r="BSX185" s="198"/>
      <c r="BSY185" s="198"/>
      <c r="BSZ185" s="198"/>
      <c r="BTA185" s="198"/>
      <c r="BTB185" s="198"/>
      <c r="BTC185" s="198"/>
      <c r="BTD185" s="198"/>
      <c r="BTE185" s="198"/>
      <c r="BTF185" s="198"/>
      <c r="BTG185" s="198"/>
      <c r="BTH185" s="198"/>
      <c r="BTI185" s="198"/>
      <c r="BTJ185" s="198"/>
      <c r="BTK185" s="198"/>
      <c r="BTL185" s="198"/>
      <c r="BTM185" s="198"/>
      <c r="BTN185" s="198"/>
      <c r="BTO185" s="198"/>
      <c r="BTP185" s="198"/>
      <c r="BTQ185" s="198"/>
      <c r="BTR185" s="198"/>
      <c r="BTS185" s="198"/>
      <c r="BTT185" s="198"/>
      <c r="BTU185" s="198"/>
      <c r="BTV185" s="198"/>
      <c r="BTW185" s="198"/>
      <c r="BTX185" s="198"/>
      <c r="BTY185" s="198"/>
      <c r="BTZ185" s="198"/>
      <c r="BUA185" s="198"/>
      <c r="BUB185" s="198"/>
      <c r="BUC185" s="198"/>
      <c r="BUD185" s="198"/>
      <c r="BUE185" s="198"/>
      <c r="BUF185" s="198"/>
      <c r="BUG185" s="198"/>
      <c r="BUH185" s="198"/>
      <c r="BUI185" s="198"/>
      <c r="BUJ185" s="198"/>
      <c r="BUK185" s="198"/>
      <c r="BUL185" s="198"/>
      <c r="BUM185" s="198"/>
      <c r="BUN185" s="198"/>
      <c r="BUO185" s="198"/>
      <c r="BUP185" s="198"/>
      <c r="BUQ185" s="198"/>
      <c r="BUR185" s="198"/>
      <c r="BUS185" s="198"/>
      <c r="BUT185" s="198"/>
      <c r="BUU185" s="198"/>
      <c r="BUV185" s="198"/>
      <c r="BUW185" s="198"/>
      <c r="BUX185" s="198"/>
      <c r="BUY185" s="198"/>
      <c r="BUZ185" s="198"/>
      <c r="BVA185" s="198"/>
      <c r="BVB185" s="198"/>
      <c r="BVC185" s="198"/>
      <c r="BVD185" s="198"/>
      <c r="BVE185" s="198"/>
      <c r="BVF185" s="198"/>
      <c r="BVG185" s="198"/>
      <c r="BVH185" s="198"/>
      <c r="BVI185" s="198"/>
      <c r="BVJ185" s="198"/>
      <c r="BVK185" s="198"/>
      <c r="BVL185" s="198"/>
      <c r="BVM185" s="198"/>
      <c r="BVN185" s="198"/>
      <c r="BVO185" s="198"/>
      <c r="BVP185" s="198"/>
      <c r="BVQ185" s="198"/>
      <c r="BVR185" s="198"/>
      <c r="BVS185" s="198"/>
      <c r="BVT185" s="198"/>
      <c r="BVU185" s="198"/>
      <c r="BVV185" s="198"/>
      <c r="BVW185" s="198"/>
      <c r="BVX185" s="198"/>
      <c r="BVY185" s="198"/>
      <c r="BVZ185" s="198"/>
      <c r="BWA185" s="198"/>
      <c r="BWB185" s="198"/>
      <c r="BWC185" s="198"/>
      <c r="BWD185" s="198"/>
      <c r="BWE185" s="198"/>
      <c r="BWF185" s="198"/>
      <c r="BWG185" s="198"/>
      <c r="BWH185" s="198"/>
      <c r="BWI185" s="198"/>
      <c r="BWJ185" s="198"/>
      <c r="BWK185" s="198"/>
      <c r="BWL185" s="198"/>
      <c r="BWM185" s="198"/>
      <c r="BWN185" s="198"/>
      <c r="BWO185" s="198"/>
      <c r="BWP185" s="198"/>
      <c r="BWQ185" s="198"/>
      <c r="BWR185" s="198"/>
      <c r="BWS185" s="198"/>
      <c r="BWT185" s="198"/>
      <c r="BWU185" s="198"/>
      <c r="BWV185" s="198"/>
      <c r="BWW185" s="198"/>
      <c r="BWX185" s="198"/>
      <c r="BWY185" s="198"/>
      <c r="BWZ185" s="198"/>
      <c r="BXA185" s="198"/>
      <c r="BXB185" s="198"/>
      <c r="BXC185" s="198"/>
      <c r="BXD185" s="198"/>
      <c r="BXE185" s="198"/>
      <c r="BXF185" s="198"/>
      <c r="BXG185" s="198"/>
      <c r="BXH185" s="198"/>
      <c r="BXI185" s="198"/>
      <c r="BXJ185" s="198"/>
      <c r="BXK185" s="198"/>
      <c r="BXL185" s="198"/>
      <c r="BXM185" s="198"/>
      <c r="BXN185" s="198"/>
      <c r="BXO185" s="198"/>
      <c r="BXP185" s="198"/>
      <c r="BXQ185" s="198"/>
      <c r="BXR185" s="198"/>
      <c r="BXS185" s="198"/>
      <c r="BXT185" s="198"/>
      <c r="BXU185" s="198"/>
      <c r="BXV185" s="198"/>
      <c r="BXW185" s="198"/>
      <c r="BXX185" s="198"/>
      <c r="BXY185" s="198"/>
      <c r="BXZ185" s="198"/>
      <c r="BYA185" s="198"/>
      <c r="BYB185" s="198"/>
      <c r="BYC185" s="198"/>
      <c r="BYD185" s="198"/>
      <c r="BYE185" s="198"/>
      <c r="BYF185" s="198"/>
      <c r="BYG185" s="198"/>
      <c r="BYH185" s="198"/>
      <c r="BYI185" s="198"/>
      <c r="BYJ185" s="198"/>
      <c r="BYK185" s="198"/>
      <c r="BYL185" s="198"/>
      <c r="BYM185" s="198"/>
      <c r="BYN185" s="198"/>
      <c r="BYO185" s="198"/>
      <c r="BYP185" s="198"/>
      <c r="BYQ185" s="198"/>
      <c r="BYR185" s="198"/>
      <c r="BYS185" s="198"/>
      <c r="BYT185" s="198"/>
      <c r="BYU185" s="198"/>
      <c r="BYV185" s="198"/>
      <c r="BYW185" s="198"/>
      <c r="BYX185" s="198"/>
      <c r="BYY185" s="198"/>
      <c r="BYZ185" s="198"/>
      <c r="BZA185" s="198"/>
      <c r="BZB185" s="198"/>
      <c r="BZC185" s="198"/>
      <c r="BZD185" s="198"/>
      <c r="BZE185" s="198"/>
      <c r="BZF185" s="198"/>
      <c r="BZG185" s="198"/>
      <c r="BZH185" s="198"/>
      <c r="BZI185" s="198"/>
      <c r="BZJ185" s="198"/>
      <c r="BZK185" s="198"/>
      <c r="BZL185" s="198"/>
      <c r="BZM185" s="198"/>
      <c r="BZN185" s="198"/>
      <c r="BZO185" s="198"/>
      <c r="BZP185" s="198"/>
      <c r="BZQ185" s="198"/>
      <c r="BZR185" s="198"/>
      <c r="BZS185" s="198"/>
      <c r="BZT185" s="198"/>
      <c r="BZU185" s="198"/>
      <c r="BZV185" s="198"/>
      <c r="BZW185" s="198"/>
      <c r="BZX185" s="198"/>
      <c r="BZY185" s="198"/>
      <c r="BZZ185" s="198"/>
      <c r="CAA185" s="198"/>
      <c r="CAB185" s="198"/>
      <c r="CAC185" s="198"/>
      <c r="CAD185" s="198"/>
      <c r="CAE185" s="198"/>
      <c r="CAF185" s="198"/>
      <c r="CAG185" s="198"/>
      <c r="CAH185" s="198"/>
      <c r="CAI185" s="198"/>
      <c r="CAJ185" s="198"/>
      <c r="CAK185" s="198"/>
      <c r="CAL185" s="198"/>
      <c r="CAM185" s="198"/>
      <c r="CAN185" s="198"/>
      <c r="CAO185" s="198"/>
      <c r="CAP185" s="198"/>
      <c r="CAQ185" s="198"/>
      <c r="CAR185" s="198"/>
      <c r="CAS185" s="198"/>
      <c r="CAT185" s="198"/>
      <c r="CAU185" s="198"/>
      <c r="CAV185" s="198"/>
      <c r="CAW185" s="198"/>
      <c r="CAX185" s="198"/>
      <c r="CAY185" s="198"/>
      <c r="CAZ185" s="198"/>
      <c r="CBA185" s="198"/>
      <c r="CBB185" s="198"/>
      <c r="CBC185" s="198"/>
      <c r="CBD185" s="198"/>
      <c r="CBE185" s="198"/>
      <c r="CBF185" s="198"/>
      <c r="CBG185" s="198"/>
      <c r="CBH185" s="198"/>
      <c r="CBI185" s="198"/>
      <c r="CBJ185" s="198"/>
      <c r="CBK185" s="198"/>
      <c r="CBL185" s="198"/>
      <c r="CBM185" s="198"/>
      <c r="CBN185" s="198"/>
      <c r="CBO185" s="198"/>
      <c r="CBP185" s="198"/>
      <c r="CBQ185" s="198"/>
      <c r="CBR185" s="198"/>
      <c r="CBS185" s="198"/>
      <c r="CBT185" s="198"/>
      <c r="CBU185" s="198"/>
      <c r="CBV185" s="198"/>
      <c r="CBW185" s="198"/>
      <c r="CBX185" s="198"/>
      <c r="CBY185" s="198"/>
      <c r="CBZ185" s="198"/>
      <c r="CCA185" s="198"/>
      <c r="CCB185" s="198"/>
      <c r="CCC185" s="198"/>
      <c r="CCD185" s="198"/>
      <c r="CCE185" s="198"/>
      <c r="CCF185" s="198"/>
      <c r="CCG185" s="198"/>
      <c r="CCH185" s="198"/>
      <c r="CCI185" s="198"/>
      <c r="CCJ185" s="198"/>
      <c r="CCK185" s="198"/>
      <c r="CCL185" s="198"/>
      <c r="CCM185" s="198"/>
      <c r="CCN185" s="198"/>
      <c r="CCO185" s="198"/>
      <c r="CCP185" s="198"/>
      <c r="CCQ185" s="198"/>
      <c r="CCR185" s="198"/>
      <c r="CCS185" s="198"/>
      <c r="CCT185" s="198"/>
      <c r="CCU185" s="198"/>
      <c r="CCV185" s="198"/>
      <c r="CCW185" s="198"/>
      <c r="CCX185" s="198"/>
      <c r="CCY185" s="198"/>
      <c r="CCZ185" s="198"/>
      <c r="CDA185" s="198"/>
      <c r="CDB185" s="198"/>
      <c r="CDC185" s="198"/>
      <c r="CDD185" s="198"/>
      <c r="CDE185" s="198"/>
      <c r="CDF185" s="198"/>
      <c r="CDG185" s="198"/>
      <c r="CDH185" s="198"/>
      <c r="CDI185" s="198"/>
      <c r="CDJ185" s="198"/>
      <c r="CDK185" s="198"/>
      <c r="CDL185" s="198"/>
      <c r="CDM185" s="198"/>
      <c r="CDN185" s="198"/>
      <c r="CDO185" s="198"/>
      <c r="CDP185" s="198"/>
      <c r="CDQ185" s="198"/>
      <c r="CDR185" s="198"/>
      <c r="CDS185" s="198"/>
      <c r="CDT185" s="198"/>
      <c r="CDU185" s="198"/>
      <c r="CDV185" s="198"/>
      <c r="CDW185" s="198"/>
      <c r="CDX185" s="198"/>
      <c r="CDY185" s="198"/>
      <c r="CDZ185" s="198"/>
      <c r="CEA185" s="198"/>
      <c r="CEB185" s="198"/>
      <c r="CEC185" s="198"/>
      <c r="CED185" s="198"/>
      <c r="CEE185" s="198"/>
      <c r="CEF185" s="198"/>
      <c r="CEG185" s="198"/>
      <c r="CEH185" s="198"/>
      <c r="CEI185" s="198"/>
      <c r="CEJ185" s="198"/>
      <c r="CEK185" s="198"/>
      <c r="CEL185" s="198"/>
      <c r="CEM185" s="198"/>
      <c r="CEN185" s="198"/>
      <c r="CEO185" s="198"/>
      <c r="CEP185" s="198"/>
      <c r="CEQ185" s="198"/>
      <c r="CER185" s="198"/>
      <c r="CES185" s="198"/>
      <c r="CET185" s="198"/>
      <c r="CEU185" s="198"/>
      <c r="CEV185" s="198"/>
      <c r="CEW185" s="198"/>
      <c r="CEX185" s="198"/>
      <c r="CEY185" s="198"/>
      <c r="CEZ185" s="198"/>
      <c r="CFA185" s="198"/>
      <c r="CFB185" s="198"/>
      <c r="CFC185" s="198"/>
      <c r="CFD185" s="198"/>
      <c r="CFE185" s="198"/>
      <c r="CFF185" s="198"/>
      <c r="CFG185" s="198"/>
      <c r="CFH185" s="198"/>
      <c r="CFI185" s="198"/>
      <c r="CFJ185" s="198"/>
      <c r="CFK185" s="198"/>
      <c r="CFL185" s="198"/>
      <c r="CFM185" s="198"/>
      <c r="CFN185" s="198"/>
      <c r="CFO185" s="198"/>
      <c r="CFP185" s="198"/>
      <c r="CFQ185" s="198"/>
      <c r="CFR185" s="198"/>
      <c r="CFS185" s="198"/>
      <c r="CFT185" s="198"/>
      <c r="CFU185" s="198"/>
      <c r="CFV185" s="198"/>
      <c r="CFW185" s="198"/>
      <c r="CFX185" s="198"/>
      <c r="CFY185" s="198"/>
      <c r="CFZ185" s="198"/>
      <c r="CGA185" s="198"/>
      <c r="CGB185" s="198"/>
      <c r="CGC185" s="198"/>
      <c r="CGD185" s="198"/>
      <c r="CGE185" s="198"/>
      <c r="CGF185" s="198"/>
      <c r="CGG185" s="198"/>
      <c r="CGH185" s="198"/>
      <c r="CGI185" s="198"/>
      <c r="CGJ185" s="198"/>
      <c r="CGK185" s="198"/>
      <c r="CGL185" s="198"/>
      <c r="CGM185" s="198"/>
      <c r="CGN185" s="198"/>
      <c r="CGO185" s="198"/>
      <c r="CGP185" s="198"/>
      <c r="CGQ185" s="198"/>
      <c r="CGR185" s="198"/>
      <c r="CGS185" s="198"/>
      <c r="CGT185" s="198"/>
      <c r="CGU185" s="198"/>
      <c r="CGV185" s="198"/>
      <c r="CGW185" s="198"/>
      <c r="CGX185" s="198"/>
      <c r="CGY185" s="198"/>
      <c r="CGZ185" s="198"/>
      <c r="CHA185" s="198"/>
      <c r="CHB185" s="198"/>
      <c r="CHC185" s="198"/>
      <c r="CHD185" s="198"/>
      <c r="CHE185" s="198"/>
      <c r="CHF185" s="198"/>
      <c r="CHG185" s="198"/>
      <c r="CHH185" s="198"/>
      <c r="CHI185" s="198"/>
      <c r="CHJ185" s="198"/>
      <c r="CHK185" s="198"/>
      <c r="CHL185" s="198"/>
      <c r="CHM185" s="198"/>
      <c r="CHN185" s="198"/>
      <c r="CHO185" s="198"/>
      <c r="CHP185" s="198"/>
      <c r="CHQ185" s="198"/>
      <c r="CHR185" s="198"/>
      <c r="CHS185" s="198"/>
      <c r="CHT185" s="198"/>
      <c r="CHU185" s="198"/>
      <c r="CHV185" s="198"/>
      <c r="CHW185" s="198"/>
      <c r="CHX185" s="198"/>
      <c r="CHY185" s="198"/>
      <c r="CHZ185" s="198"/>
      <c r="CIA185" s="198"/>
      <c r="CIB185" s="198"/>
      <c r="CIC185" s="198"/>
      <c r="CID185" s="198"/>
      <c r="CIE185" s="198"/>
      <c r="CIF185" s="198"/>
      <c r="CIG185" s="198"/>
      <c r="CIH185" s="198"/>
      <c r="CII185" s="198"/>
      <c r="CIJ185" s="198"/>
      <c r="CIK185" s="198"/>
      <c r="CIL185" s="198"/>
      <c r="CIM185" s="198"/>
      <c r="CIN185" s="198"/>
      <c r="CIO185" s="198"/>
      <c r="CIP185" s="198"/>
      <c r="CIQ185" s="198"/>
      <c r="CIR185" s="198"/>
      <c r="CIS185" s="198"/>
      <c r="CIT185" s="198"/>
      <c r="CIU185" s="198"/>
      <c r="CIV185" s="198"/>
      <c r="CIW185" s="198"/>
      <c r="CIX185" s="198"/>
      <c r="CIY185" s="198"/>
      <c r="CIZ185" s="198"/>
      <c r="CJA185" s="198"/>
      <c r="CJB185" s="198"/>
      <c r="CJC185" s="198"/>
      <c r="CJD185" s="198"/>
      <c r="CJE185" s="198"/>
      <c r="CJF185" s="198"/>
      <c r="CJG185" s="198"/>
      <c r="CJH185" s="198"/>
      <c r="CJI185" s="198"/>
      <c r="CJJ185" s="198"/>
      <c r="CJK185" s="198"/>
      <c r="CJL185" s="198"/>
      <c r="CJM185" s="198"/>
      <c r="CJN185" s="198"/>
      <c r="CJO185" s="198"/>
      <c r="CJP185" s="198"/>
      <c r="CJQ185" s="198"/>
      <c r="CJR185" s="198"/>
      <c r="CJS185" s="198"/>
      <c r="CJT185" s="198"/>
      <c r="CJU185" s="198"/>
      <c r="CJV185" s="198"/>
      <c r="CJW185" s="198"/>
      <c r="CJX185" s="198"/>
      <c r="CJY185" s="198"/>
      <c r="CJZ185" s="198"/>
      <c r="CKA185" s="198"/>
      <c r="CKB185" s="198"/>
      <c r="CKC185" s="198"/>
      <c r="CKD185" s="198"/>
      <c r="CKE185" s="198"/>
      <c r="CKF185" s="198"/>
      <c r="CKG185" s="198"/>
      <c r="CKH185" s="198"/>
      <c r="CKI185" s="198"/>
      <c r="CKJ185" s="198"/>
      <c r="CKK185" s="198"/>
      <c r="CKL185" s="198"/>
      <c r="CKM185" s="198"/>
      <c r="CKN185" s="198"/>
      <c r="CKO185" s="198"/>
      <c r="CKP185" s="198"/>
      <c r="CKQ185" s="198"/>
      <c r="CKR185" s="198"/>
      <c r="CKS185" s="198"/>
      <c r="CKT185" s="198"/>
      <c r="CKU185" s="198"/>
      <c r="CKV185" s="198"/>
      <c r="CKW185" s="198"/>
      <c r="CKX185" s="198"/>
      <c r="CKY185" s="198"/>
      <c r="CKZ185" s="198"/>
      <c r="CLA185" s="198"/>
      <c r="CLB185" s="198"/>
      <c r="CLC185" s="198"/>
      <c r="CLD185" s="198"/>
      <c r="CLE185" s="198"/>
      <c r="CLF185" s="198"/>
      <c r="CLG185" s="198"/>
      <c r="CLH185" s="198"/>
      <c r="CLI185" s="198"/>
      <c r="CLJ185" s="198"/>
      <c r="CLK185" s="198"/>
      <c r="CLL185" s="198"/>
      <c r="CLM185" s="198"/>
      <c r="CLN185" s="198"/>
      <c r="CLO185" s="198"/>
      <c r="CLP185" s="198"/>
      <c r="CLQ185" s="198"/>
      <c r="CLR185" s="198"/>
      <c r="CLS185" s="198"/>
      <c r="CLT185" s="198"/>
      <c r="CLU185" s="198"/>
      <c r="CLV185" s="198"/>
      <c r="CLW185" s="198"/>
      <c r="CLX185" s="198"/>
      <c r="CLY185" s="198"/>
      <c r="CLZ185" s="198"/>
      <c r="CMA185" s="198"/>
      <c r="CMB185" s="198"/>
      <c r="CMC185" s="198"/>
      <c r="CMD185" s="198"/>
      <c r="CME185" s="198"/>
      <c r="CMF185" s="198"/>
      <c r="CMG185" s="198"/>
      <c r="CMH185" s="198"/>
      <c r="CMI185" s="198"/>
      <c r="CMJ185" s="198"/>
      <c r="CMK185" s="198"/>
      <c r="CML185" s="198"/>
      <c r="CMM185" s="198"/>
      <c r="CMN185" s="198"/>
      <c r="CMO185" s="198"/>
      <c r="CMP185" s="198"/>
      <c r="CMQ185" s="198"/>
      <c r="CMR185" s="198"/>
      <c r="CMS185" s="198"/>
      <c r="CMT185" s="198"/>
      <c r="CMU185" s="198"/>
      <c r="CMV185" s="198"/>
      <c r="CMW185" s="198"/>
      <c r="CMX185" s="198"/>
      <c r="CMY185" s="198"/>
      <c r="CMZ185" s="198"/>
      <c r="CNA185" s="198"/>
      <c r="CNB185" s="198"/>
      <c r="CNC185" s="198"/>
      <c r="CND185" s="198"/>
      <c r="CNE185" s="198"/>
      <c r="CNF185" s="198"/>
      <c r="CNG185" s="198"/>
      <c r="CNH185" s="198"/>
      <c r="CNI185" s="198"/>
      <c r="CNJ185" s="198"/>
      <c r="CNK185" s="198"/>
      <c r="CNL185" s="198"/>
      <c r="CNM185" s="198"/>
      <c r="CNN185" s="198"/>
      <c r="CNO185" s="198"/>
      <c r="CNP185" s="198"/>
      <c r="CNQ185" s="198"/>
      <c r="CNR185" s="198"/>
      <c r="CNS185" s="198"/>
      <c r="CNT185" s="198"/>
      <c r="CNU185" s="198"/>
      <c r="CNV185" s="198"/>
      <c r="CNW185" s="198"/>
      <c r="CNX185" s="198"/>
      <c r="CNY185" s="198"/>
      <c r="CNZ185" s="198"/>
      <c r="COA185" s="198"/>
      <c r="COB185" s="198"/>
      <c r="COC185" s="198"/>
      <c r="COD185" s="198"/>
      <c r="COE185" s="198"/>
      <c r="COF185" s="198"/>
      <c r="COG185" s="198"/>
      <c r="COH185" s="198"/>
      <c r="COI185" s="198"/>
      <c r="COJ185" s="198"/>
      <c r="COK185" s="198"/>
      <c r="COL185" s="198"/>
      <c r="COM185" s="198"/>
      <c r="CON185" s="198"/>
      <c r="COO185" s="198"/>
      <c r="COP185" s="198"/>
      <c r="COQ185" s="198"/>
      <c r="COR185" s="198"/>
      <c r="COS185" s="198"/>
      <c r="COT185" s="198"/>
      <c r="COU185" s="198"/>
      <c r="COV185" s="198"/>
      <c r="COW185" s="198"/>
      <c r="COX185" s="198"/>
      <c r="COY185" s="198"/>
      <c r="COZ185" s="198"/>
      <c r="CPA185" s="198"/>
      <c r="CPB185" s="198"/>
      <c r="CPC185" s="198"/>
      <c r="CPD185" s="198"/>
      <c r="CPE185" s="198"/>
      <c r="CPF185" s="198"/>
      <c r="CPG185" s="198"/>
      <c r="CPH185" s="198"/>
      <c r="CPI185" s="198"/>
      <c r="CPJ185" s="198"/>
      <c r="CPK185" s="198"/>
      <c r="CPL185" s="198"/>
      <c r="CPM185" s="198"/>
      <c r="CPN185" s="198"/>
      <c r="CPO185" s="198"/>
      <c r="CPP185" s="198"/>
      <c r="CPQ185" s="198"/>
      <c r="CPR185" s="198"/>
      <c r="CPS185" s="198"/>
      <c r="CPT185" s="198"/>
      <c r="CPU185" s="198"/>
      <c r="CPV185" s="198"/>
      <c r="CPW185" s="198"/>
      <c r="CPX185" s="198"/>
      <c r="CPY185" s="198"/>
      <c r="CPZ185" s="198"/>
      <c r="CQA185" s="198"/>
      <c r="CQB185" s="198"/>
      <c r="CQC185" s="198"/>
      <c r="CQD185" s="198"/>
      <c r="CQE185" s="198"/>
      <c r="CQF185" s="198"/>
      <c r="CQG185" s="198"/>
      <c r="CQH185" s="198"/>
      <c r="CQI185" s="198"/>
      <c r="CQJ185" s="198"/>
      <c r="CQK185" s="198"/>
      <c r="CQL185" s="198"/>
      <c r="CQM185" s="198"/>
      <c r="CQN185" s="198"/>
      <c r="CQO185" s="198"/>
      <c r="CQP185" s="198"/>
      <c r="CQQ185" s="198"/>
      <c r="CQR185" s="198"/>
      <c r="CQS185" s="198"/>
      <c r="CQT185" s="198"/>
      <c r="CQU185" s="198"/>
      <c r="CQV185" s="198"/>
      <c r="CQW185" s="198"/>
      <c r="CQX185" s="198"/>
      <c r="CQY185" s="198"/>
      <c r="CQZ185" s="198"/>
      <c r="CRA185" s="198"/>
      <c r="CRB185" s="198"/>
      <c r="CRC185" s="198"/>
      <c r="CRD185" s="198"/>
      <c r="CRE185" s="198"/>
      <c r="CRF185" s="198"/>
      <c r="CRG185" s="198"/>
      <c r="CRH185" s="198"/>
      <c r="CRI185" s="198"/>
      <c r="CRJ185" s="198"/>
      <c r="CRK185" s="198"/>
      <c r="CRL185" s="198"/>
      <c r="CRM185" s="198"/>
      <c r="CRN185" s="198"/>
      <c r="CRO185" s="198"/>
      <c r="CRP185" s="198"/>
      <c r="CRQ185" s="198"/>
      <c r="CRR185" s="198"/>
      <c r="CRS185" s="198"/>
      <c r="CRT185" s="198"/>
      <c r="CRU185" s="198"/>
      <c r="CRV185" s="198"/>
      <c r="CRW185" s="198"/>
      <c r="CRX185" s="198"/>
      <c r="CRY185" s="198"/>
      <c r="CRZ185" s="198"/>
      <c r="CSA185" s="198"/>
      <c r="CSB185" s="198"/>
      <c r="CSC185" s="198"/>
      <c r="CSD185" s="198"/>
      <c r="CSE185" s="198"/>
      <c r="CSF185" s="198"/>
      <c r="CSG185" s="198"/>
      <c r="CSH185" s="198"/>
      <c r="CSI185" s="198"/>
      <c r="CSJ185" s="198"/>
      <c r="CSK185" s="198"/>
      <c r="CSL185" s="198"/>
      <c r="CSM185" s="198"/>
      <c r="CSN185" s="198"/>
      <c r="CSO185" s="198"/>
      <c r="CSP185" s="198"/>
      <c r="CSQ185" s="198"/>
      <c r="CSR185" s="198"/>
      <c r="CSS185" s="198"/>
      <c r="CST185" s="198"/>
      <c r="CSU185" s="198"/>
      <c r="CSV185" s="198"/>
      <c r="CSW185" s="198"/>
      <c r="CSX185" s="198"/>
      <c r="CSY185" s="198"/>
      <c r="CSZ185" s="198"/>
      <c r="CTA185" s="198"/>
      <c r="CTB185" s="198"/>
      <c r="CTC185" s="198"/>
      <c r="CTD185" s="198"/>
      <c r="CTE185" s="198"/>
      <c r="CTF185" s="198"/>
      <c r="CTG185" s="198"/>
      <c r="CTH185" s="198"/>
      <c r="CTI185" s="198"/>
      <c r="CTJ185" s="198"/>
      <c r="CTK185" s="198"/>
      <c r="CTL185" s="198"/>
      <c r="CTM185" s="198"/>
      <c r="CTN185" s="198"/>
      <c r="CTO185" s="198"/>
      <c r="CTP185" s="198"/>
      <c r="CTQ185" s="198"/>
      <c r="CTR185" s="198"/>
      <c r="CTS185" s="198"/>
      <c r="CTT185" s="198"/>
      <c r="CTU185" s="198"/>
      <c r="CTV185" s="198"/>
      <c r="CTW185" s="198"/>
      <c r="CTX185" s="198"/>
      <c r="CTY185" s="198"/>
      <c r="CTZ185" s="198"/>
      <c r="CUA185" s="198"/>
      <c r="CUB185" s="198"/>
      <c r="CUC185" s="198"/>
      <c r="CUD185" s="198"/>
      <c r="CUE185" s="198"/>
      <c r="CUF185" s="198"/>
      <c r="CUG185" s="198"/>
      <c r="CUH185" s="198"/>
      <c r="CUI185" s="198"/>
      <c r="CUJ185" s="198"/>
      <c r="CUK185" s="198"/>
      <c r="CUL185" s="198"/>
      <c r="CUM185" s="198"/>
      <c r="CUN185" s="198"/>
      <c r="CUO185" s="198"/>
      <c r="CUP185" s="198"/>
      <c r="CUQ185" s="198"/>
      <c r="CUR185" s="198"/>
      <c r="CUS185" s="198"/>
      <c r="CUT185" s="198"/>
      <c r="CUU185" s="198"/>
      <c r="CUV185" s="198"/>
      <c r="CUW185" s="198"/>
      <c r="CUX185" s="198"/>
      <c r="CUY185" s="198"/>
      <c r="CUZ185" s="198"/>
      <c r="CVA185" s="198"/>
      <c r="CVB185" s="198"/>
      <c r="CVC185" s="198"/>
      <c r="CVD185" s="198"/>
      <c r="CVE185" s="198"/>
      <c r="CVF185" s="198"/>
      <c r="CVG185" s="198"/>
      <c r="CVH185" s="198"/>
      <c r="CVI185" s="198"/>
      <c r="CVJ185" s="198"/>
      <c r="CVK185" s="198"/>
      <c r="CVL185" s="198"/>
      <c r="CVM185" s="198"/>
      <c r="CVN185" s="198"/>
      <c r="CVO185" s="198"/>
      <c r="CVP185" s="198"/>
      <c r="CVQ185" s="198"/>
      <c r="CVR185" s="198"/>
      <c r="CVS185" s="198"/>
      <c r="CVT185" s="198"/>
      <c r="CVU185" s="198"/>
      <c r="CVV185" s="198"/>
      <c r="CVW185" s="198"/>
      <c r="CVX185" s="198"/>
      <c r="CVY185" s="198"/>
      <c r="CVZ185" s="198"/>
      <c r="CWA185" s="198"/>
      <c r="CWB185" s="198"/>
      <c r="CWC185" s="198"/>
      <c r="CWD185" s="198"/>
      <c r="CWE185" s="198"/>
      <c r="CWF185" s="198"/>
      <c r="CWG185" s="198"/>
      <c r="CWH185" s="198"/>
      <c r="CWI185" s="198"/>
      <c r="CWJ185" s="198"/>
      <c r="CWK185" s="198"/>
      <c r="CWL185" s="198"/>
      <c r="CWM185" s="198"/>
      <c r="CWN185" s="198"/>
      <c r="CWO185" s="198"/>
      <c r="CWP185" s="198"/>
      <c r="CWQ185" s="198"/>
      <c r="CWR185" s="198"/>
      <c r="CWS185" s="198"/>
      <c r="CWT185" s="198"/>
      <c r="CWU185" s="198"/>
      <c r="CWV185" s="198"/>
      <c r="CWW185" s="198"/>
      <c r="CWX185" s="198"/>
      <c r="CWY185" s="198"/>
      <c r="CWZ185" s="198"/>
      <c r="CXA185" s="198"/>
      <c r="CXB185" s="198"/>
      <c r="CXC185" s="198"/>
      <c r="CXD185" s="198"/>
      <c r="CXE185" s="198"/>
      <c r="CXF185" s="198"/>
      <c r="CXG185" s="198"/>
      <c r="CXH185" s="198"/>
      <c r="CXI185" s="198"/>
      <c r="CXJ185" s="198"/>
      <c r="CXK185" s="198"/>
      <c r="CXL185" s="198"/>
      <c r="CXM185" s="198"/>
      <c r="CXN185" s="198"/>
      <c r="CXO185" s="198"/>
      <c r="CXP185" s="198"/>
      <c r="CXQ185" s="198"/>
      <c r="CXR185" s="198"/>
      <c r="CXS185" s="198"/>
      <c r="CXT185" s="198"/>
      <c r="CXU185" s="198"/>
      <c r="CXV185" s="198"/>
      <c r="CXW185" s="198"/>
      <c r="CXX185" s="198"/>
      <c r="CXY185" s="198"/>
      <c r="CXZ185" s="198"/>
      <c r="CYA185" s="198"/>
      <c r="CYB185" s="198"/>
      <c r="CYC185" s="198"/>
      <c r="CYD185" s="198"/>
      <c r="CYE185" s="198"/>
      <c r="CYF185" s="198"/>
      <c r="CYG185" s="198"/>
      <c r="CYH185" s="198"/>
      <c r="CYI185" s="198"/>
      <c r="CYJ185" s="198"/>
      <c r="CYK185" s="198"/>
      <c r="CYL185" s="198"/>
      <c r="CYM185" s="198"/>
      <c r="CYN185" s="198"/>
      <c r="CYO185" s="198"/>
      <c r="CYP185" s="198"/>
      <c r="CYQ185" s="198"/>
      <c r="CYR185" s="198"/>
      <c r="CYS185" s="198"/>
      <c r="CYT185" s="198"/>
      <c r="CYU185" s="198"/>
      <c r="CYV185" s="198"/>
      <c r="CYW185" s="198"/>
      <c r="CYX185" s="198"/>
      <c r="CYY185" s="198"/>
      <c r="CYZ185" s="198"/>
      <c r="CZA185" s="198"/>
      <c r="CZB185" s="198"/>
      <c r="CZC185" s="198"/>
      <c r="CZD185" s="198"/>
      <c r="CZE185" s="198"/>
      <c r="CZF185" s="198"/>
      <c r="CZG185" s="198"/>
      <c r="CZH185" s="198"/>
      <c r="CZI185" s="198"/>
      <c r="CZJ185" s="198"/>
      <c r="CZK185" s="198"/>
      <c r="CZL185" s="198"/>
      <c r="CZM185" s="198"/>
      <c r="CZN185" s="198"/>
      <c r="CZO185" s="198"/>
      <c r="CZP185" s="198"/>
      <c r="CZQ185" s="198"/>
      <c r="CZR185" s="198"/>
      <c r="CZS185" s="198"/>
      <c r="CZT185" s="198"/>
      <c r="CZU185" s="198"/>
      <c r="CZV185" s="198"/>
      <c r="CZW185" s="198"/>
      <c r="CZX185" s="198"/>
      <c r="CZY185" s="198"/>
      <c r="CZZ185" s="198"/>
      <c r="DAA185" s="198"/>
      <c r="DAB185" s="198"/>
      <c r="DAC185" s="198"/>
      <c r="DAD185" s="198"/>
      <c r="DAE185" s="198"/>
      <c r="DAF185" s="198"/>
      <c r="DAG185" s="198"/>
      <c r="DAH185" s="198"/>
      <c r="DAI185" s="198"/>
      <c r="DAJ185" s="198"/>
      <c r="DAK185" s="198"/>
      <c r="DAL185" s="198"/>
      <c r="DAM185" s="198"/>
      <c r="DAN185" s="198"/>
      <c r="DAO185" s="198"/>
      <c r="DAP185" s="198"/>
      <c r="DAQ185" s="198"/>
      <c r="DAR185" s="198"/>
      <c r="DAS185" s="198"/>
      <c r="DAT185" s="198"/>
      <c r="DAU185" s="198"/>
      <c r="DAV185" s="198"/>
      <c r="DAW185" s="198"/>
      <c r="DAX185" s="198"/>
      <c r="DAY185" s="198"/>
      <c r="DAZ185" s="198"/>
      <c r="DBA185" s="198"/>
      <c r="DBB185" s="198"/>
      <c r="DBC185" s="198"/>
      <c r="DBD185" s="198"/>
      <c r="DBE185" s="198"/>
      <c r="DBF185" s="198"/>
      <c r="DBG185" s="198"/>
      <c r="DBH185" s="198"/>
      <c r="DBI185" s="198"/>
      <c r="DBJ185" s="198"/>
      <c r="DBK185" s="198"/>
      <c r="DBL185" s="198"/>
      <c r="DBM185" s="198"/>
      <c r="DBN185" s="198"/>
      <c r="DBO185" s="198"/>
      <c r="DBP185" s="198"/>
      <c r="DBQ185" s="198"/>
      <c r="DBR185" s="198"/>
      <c r="DBS185" s="198"/>
      <c r="DBT185" s="198"/>
      <c r="DBU185" s="198"/>
      <c r="DBV185" s="198"/>
      <c r="DBW185" s="198"/>
      <c r="DBX185" s="198"/>
      <c r="DBY185" s="198"/>
      <c r="DBZ185" s="198"/>
      <c r="DCA185" s="198"/>
      <c r="DCB185" s="198"/>
      <c r="DCC185" s="198"/>
      <c r="DCD185" s="198"/>
      <c r="DCE185" s="198"/>
      <c r="DCF185" s="198"/>
      <c r="DCG185" s="198"/>
      <c r="DCH185" s="198"/>
      <c r="DCI185" s="198"/>
      <c r="DCJ185" s="198"/>
      <c r="DCK185" s="198"/>
      <c r="DCL185" s="198"/>
      <c r="DCM185" s="198"/>
      <c r="DCN185" s="198"/>
      <c r="DCO185" s="198"/>
      <c r="DCP185" s="198"/>
      <c r="DCQ185" s="198"/>
      <c r="DCR185" s="198"/>
      <c r="DCS185" s="198"/>
      <c r="DCT185" s="198"/>
      <c r="DCU185" s="198"/>
      <c r="DCV185" s="198"/>
      <c r="DCW185" s="198"/>
      <c r="DCX185" s="198"/>
      <c r="DCY185" s="198"/>
      <c r="DCZ185" s="198"/>
      <c r="DDA185" s="198"/>
      <c r="DDB185" s="198"/>
      <c r="DDC185" s="198"/>
      <c r="DDD185" s="198"/>
      <c r="DDE185" s="198"/>
      <c r="DDF185" s="198"/>
      <c r="DDG185" s="198"/>
      <c r="DDH185" s="198"/>
      <c r="DDI185" s="198"/>
      <c r="DDJ185" s="198"/>
      <c r="DDK185" s="198"/>
      <c r="DDL185" s="198"/>
      <c r="DDM185" s="198"/>
      <c r="DDN185" s="198"/>
      <c r="DDO185" s="198"/>
      <c r="DDP185" s="198"/>
      <c r="DDQ185" s="198"/>
      <c r="DDR185" s="198"/>
      <c r="DDS185" s="198"/>
      <c r="DDT185" s="198"/>
      <c r="DDU185" s="198"/>
      <c r="DDV185" s="198"/>
      <c r="DDW185" s="198"/>
      <c r="DDX185" s="198"/>
      <c r="DDY185" s="198"/>
      <c r="DDZ185" s="198"/>
      <c r="DEA185" s="198"/>
      <c r="DEB185" s="198"/>
      <c r="DEC185" s="198"/>
      <c r="DED185" s="198"/>
      <c r="DEE185" s="198"/>
      <c r="DEF185" s="198"/>
      <c r="DEG185" s="198"/>
      <c r="DEH185" s="198"/>
      <c r="DEI185" s="198"/>
      <c r="DEJ185" s="198"/>
      <c r="DEK185" s="198"/>
      <c r="DEL185" s="198"/>
      <c r="DEM185" s="198"/>
      <c r="DEN185" s="198"/>
      <c r="DEO185" s="198"/>
      <c r="DEP185" s="198"/>
      <c r="DEQ185" s="198"/>
      <c r="DER185" s="198"/>
      <c r="DES185" s="198"/>
      <c r="DET185" s="198"/>
      <c r="DEU185" s="198"/>
      <c r="DEV185" s="198"/>
      <c r="DEW185" s="198"/>
      <c r="DEX185" s="198"/>
      <c r="DEY185" s="198"/>
      <c r="DEZ185" s="198"/>
      <c r="DFA185" s="198"/>
      <c r="DFB185" s="198"/>
      <c r="DFC185" s="198"/>
      <c r="DFD185" s="198"/>
      <c r="DFE185" s="198"/>
      <c r="DFF185" s="198"/>
      <c r="DFG185" s="198"/>
      <c r="DFH185" s="198"/>
      <c r="DFI185" s="198"/>
      <c r="DFJ185" s="198"/>
      <c r="DFK185" s="198"/>
      <c r="DFL185" s="198"/>
      <c r="DFM185" s="198"/>
      <c r="DFN185" s="198"/>
      <c r="DFO185" s="198"/>
      <c r="DFP185" s="198"/>
      <c r="DFQ185" s="198"/>
      <c r="DFR185" s="198"/>
      <c r="DFS185" s="198"/>
      <c r="DFT185" s="198"/>
      <c r="DFU185" s="198"/>
      <c r="DFV185" s="198"/>
      <c r="DFW185" s="198"/>
      <c r="DFX185" s="198"/>
      <c r="DFY185" s="198"/>
      <c r="DFZ185" s="198"/>
      <c r="DGA185" s="198"/>
      <c r="DGB185" s="198"/>
      <c r="DGC185" s="198"/>
      <c r="DGD185" s="198"/>
      <c r="DGE185" s="198"/>
      <c r="DGF185" s="198"/>
      <c r="DGG185" s="198"/>
      <c r="DGH185" s="198"/>
      <c r="DGI185" s="198"/>
      <c r="DGJ185" s="198"/>
      <c r="DGK185" s="198"/>
      <c r="DGL185" s="198"/>
      <c r="DGM185" s="198"/>
      <c r="DGN185" s="198"/>
      <c r="DGO185" s="198"/>
      <c r="DGP185" s="198"/>
      <c r="DGQ185" s="198"/>
      <c r="DGR185" s="198"/>
      <c r="DGS185" s="198"/>
      <c r="DGT185" s="198"/>
      <c r="DGU185" s="198"/>
      <c r="DGV185" s="198"/>
      <c r="DGW185" s="198"/>
      <c r="DGX185" s="198"/>
      <c r="DGY185" s="198"/>
      <c r="DGZ185" s="198"/>
      <c r="DHA185" s="198"/>
      <c r="DHB185" s="198"/>
      <c r="DHC185" s="198"/>
      <c r="DHD185" s="198"/>
      <c r="DHE185" s="198"/>
      <c r="DHF185" s="198"/>
      <c r="DHG185" s="198"/>
      <c r="DHH185" s="198"/>
      <c r="DHI185" s="198"/>
      <c r="DHJ185" s="198"/>
      <c r="DHK185" s="198"/>
      <c r="DHL185" s="198"/>
      <c r="DHM185" s="198"/>
      <c r="DHN185" s="198"/>
      <c r="DHO185" s="198"/>
      <c r="DHP185" s="198"/>
      <c r="DHQ185" s="198"/>
      <c r="DHR185" s="198"/>
      <c r="DHS185" s="198"/>
      <c r="DHT185" s="198"/>
      <c r="DHU185" s="198"/>
      <c r="DHV185" s="198"/>
      <c r="DHW185" s="198"/>
      <c r="DHX185" s="198"/>
      <c r="DHY185" s="198"/>
      <c r="DHZ185" s="198"/>
      <c r="DIA185" s="198"/>
      <c r="DIB185" s="198"/>
      <c r="DIC185" s="198"/>
      <c r="DID185" s="198"/>
      <c r="DIE185" s="198"/>
      <c r="DIF185" s="198"/>
      <c r="DIG185" s="198"/>
      <c r="DIH185" s="198"/>
      <c r="DII185" s="198"/>
      <c r="DIJ185" s="198"/>
      <c r="DIK185" s="198"/>
      <c r="DIL185" s="198"/>
      <c r="DIM185" s="198"/>
      <c r="DIN185" s="198"/>
      <c r="DIO185" s="198"/>
      <c r="DIP185" s="198"/>
      <c r="DIQ185" s="198"/>
      <c r="DIR185" s="198"/>
      <c r="DIS185" s="198"/>
      <c r="DIT185" s="198"/>
      <c r="DIU185" s="198"/>
      <c r="DIV185" s="198"/>
      <c r="DIW185" s="198"/>
      <c r="DIX185" s="198"/>
      <c r="DIY185" s="198"/>
      <c r="DIZ185" s="198"/>
      <c r="DJA185" s="198"/>
      <c r="DJB185" s="198"/>
      <c r="DJC185" s="198"/>
      <c r="DJD185" s="198"/>
      <c r="DJE185" s="198"/>
      <c r="DJF185" s="198"/>
      <c r="DJG185" s="198"/>
      <c r="DJH185" s="198"/>
      <c r="DJI185" s="198"/>
      <c r="DJJ185" s="198"/>
      <c r="DJK185" s="198"/>
      <c r="DJL185" s="198"/>
      <c r="DJM185" s="198"/>
      <c r="DJN185" s="198"/>
      <c r="DJO185" s="198"/>
      <c r="DJP185" s="198"/>
      <c r="DJQ185" s="198"/>
      <c r="DJR185" s="198"/>
      <c r="DJS185" s="198"/>
      <c r="DJT185" s="198"/>
      <c r="DJU185" s="198"/>
      <c r="DJV185" s="198"/>
      <c r="DJW185" s="198"/>
      <c r="DJX185" s="198"/>
      <c r="DJY185" s="198"/>
      <c r="DJZ185" s="198"/>
      <c r="DKA185" s="198"/>
      <c r="DKB185" s="198"/>
      <c r="DKC185" s="198"/>
      <c r="DKD185" s="198"/>
      <c r="DKE185" s="198"/>
      <c r="DKF185" s="198"/>
      <c r="DKG185" s="198"/>
      <c r="DKH185" s="198"/>
      <c r="DKI185" s="198"/>
      <c r="DKJ185" s="198"/>
      <c r="DKK185" s="198"/>
      <c r="DKL185" s="198"/>
      <c r="DKM185" s="198"/>
      <c r="DKN185" s="198"/>
      <c r="DKO185" s="198"/>
      <c r="DKP185" s="198"/>
      <c r="DKQ185" s="198"/>
      <c r="DKR185" s="198"/>
      <c r="DKS185" s="198"/>
      <c r="DKT185" s="198"/>
      <c r="DKU185" s="198"/>
      <c r="DKV185" s="198"/>
      <c r="DKW185" s="198"/>
      <c r="DKX185" s="198"/>
      <c r="DKY185" s="198"/>
      <c r="DKZ185" s="198"/>
      <c r="DLA185" s="198"/>
      <c r="DLB185" s="198"/>
      <c r="DLC185" s="198"/>
      <c r="DLD185" s="198"/>
      <c r="DLE185" s="198"/>
      <c r="DLF185" s="198"/>
      <c r="DLG185" s="198"/>
      <c r="DLH185" s="198"/>
      <c r="DLI185" s="198"/>
      <c r="DLJ185" s="198"/>
      <c r="DLK185" s="198"/>
      <c r="DLL185" s="198"/>
      <c r="DLM185" s="198"/>
      <c r="DLN185" s="198"/>
      <c r="DLO185" s="198"/>
      <c r="DLP185" s="198"/>
      <c r="DLQ185" s="198"/>
      <c r="DLR185" s="198"/>
      <c r="DLS185" s="198"/>
      <c r="DLT185" s="198"/>
      <c r="DLU185" s="198"/>
      <c r="DLV185" s="198"/>
      <c r="DLW185" s="198"/>
      <c r="DLX185" s="198"/>
      <c r="DLY185" s="198"/>
      <c r="DLZ185" s="198"/>
      <c r="DMA185" s="198"/>
      <c r="DMB185" s="198"/>
      <c r="DMC185" s="198"/>
      <c r="DMD185" s="198"/>
      <c r="DME185" s="198"/>
      <c r="DMF185" s="198"/>
      <c r="DMG185" s="198"/>
      <c r="DMH185" s="198"/>
      <c r="DMI185" s="198"/>
      <c r="DMJ185" s="198"/>
      <c r="DMK185" s="198"/>
      <c r="DML185" s="198"/>
      <c r="DMM185" s="198"/>
      <c r="DMN185" s="198"/>
      <c r="DMO185" s="198"/>
      <c r="DMP185" s="198"/>
      <c r="DMQ185" s="198"/>
      <c r="DMR185" s="198"/>
      <c r="DMS185" s="198"/>
      <c r="DMT185" s="198"/>
      <c r="DMU185" s="198"/>
      <c r="DMV185" s="198"/>
      <c r="DMW185" s="198"/>
      <c r="DMX185" s="198"/>
      <c r="DMY185" s="198"/>
      <c r="DMZ185" s="198"/>
      <c r="DNA185" s="198"/>
      <c r="DNB185" s="198"/>
      <c r="DNC185" s="198"/>
      <c r="DND185" s="198"/>
      <c r="DNE185" s="198"/>
      <c r="DNF185" s="198"/>
      <c r="DNG185" s="198"/>
      <c r="DNH185" s="198"/>
      <c r="DNI185" s="198"/>
      <c r="DNJ185" s="198"/>
      <c r="DNK185" s="198"/>
      <c r="DNL185" s="198"/>
      <c r="DNM185" s="198"/>
      <c r="DNN185" s="198"/>
      <c r="DNO185" s="198"/>
      <c r="DNP185" s="198"/>
      <c r="DNQ185" s="198"/>
      <c r="DNR185" s="198"/>
      <c r="DNS185" s="198"/>
      <c r="DNT185" s="198"/>
      <c r="DNU185" s="198"/>
      <c r="DNV185" s="198"/>
      <c r="DNW185" s="198"/>
      <c r="DNX185" s="198"/>
      <c r="DNY185" s="198"/>
      <c r="DNZ185" s="198"/>
      <c r="DOA185" s="198"/>
      <c r="DOB185" s="198"/>
      <c r="DOC185" s="198"/>
      <c r="DOD185" s="198"/>
      <c r="DOE185" s="198"/>
      <c r="DOF185" s="198"/>
      <c r="DOG185" s="198"/>
      <c r="DOH185" s="198"/>
      <c r="DOI185" s="198"/>
      <c r="DOJ185" s="198"/>
      <c r="DOK185" s="198"/>
      <c r="DOL185" s="198"/>
      <c r="DOM185" s="198"/>
      <c r="DON185" s="198"/>
      <c r="DOO185" s="198"/>
      <c r="DOP185" s="198"/>
      <c r="DOQ185" s="198"/>
      <c r="DOR185" s="198"/>
      <c r="DOS185" s="198"/>
      <c r="DOT185" s="198"/>
      <c r="DOU185" s="198"/>
      <c r="DOV185" s="198"/>
      <c r="DOW185" s="198"/>
      <c r="DOX185" s="198"/>
      <c r="DOY185" s="198"/>
      <c r="DOZ185" s="198"/>
      <c r="DPA185" s="198"/>
      <c r="DPB185" s="198"/>
      <c r="DPC185" s="198"/>
      <c r="DPD185" s="198"/>
      <c r="DPE185" s="198"/>
      <c r="DPF185" s="198"/>
      <c r="DPG185" s="198"/>
      <c r="DPH185" s="198"/>
      <c r="DPI185" s="198"/>
      <c r="DPJ185" s="198"/>
      <c r="DPK185" s="198"/>
      <c r="DPL185" s="198"/>
      <c r="DPM185" s="198"/>
      <c r="DPN185" s="198"/>
      <c r="DPO185" s="198"/>
      <c r="DPP185" s="198"/>
      <c r="DPQ185" s="198"/>
      <c r="DPR185" s="198"/>
      <c r="DPS185" s="198"/>
      <c r="DPT185" s="198"/>
      <c r="DPU185" s="198"/>
      <c r="DPV185" s="198"/>
      <c r="DPW185" s="198"/>
      <c r="DPX185" s="198"/>
      <c r="DPY185" s="198"/>
      <c r="DPZ185" s="198"/>
      <c r="DQA185" s="198"/>
      <c r="DQB185" s="198"/>
      <c r="DQC185" s="198"/>
      <c r="DQD185" s="198"/>
      <c r="DQE185" s="198"/>
      <c r="DQF185" s="198"/>
      <c r="DQG185" s="198"/>
      <c r="DQH185" s="198"/>
      <c r="DQI185" s="198"/>
      <c r="DQJ185" s="198"/>
      <c r="DQK185" s="198"/>
      <c r="DQL185" s="198"/>
      <c r="DQM185" s="198"/>
      <c r="DQN185" s="198"/>
      <c r="DQO185" s="198"/>
      <c r="DQP185" s="198"/>
      <c r="DQQ185" s="198"/>
      <c r="DQR185" s="198"/>
      <c r="DQS185" s="198"/>
      <c r="DQT185" s="198"/>
      <c r="DQU185" s="198"/>
      <c r="DQV185" s="198"/>
      <c r="DQW185" s="198"/>
      <c r="DQX185" s="198"/>
      <c r="DQY185" s="198"/>
      <c r="DQZ185" s="198"/>
      <c r="DRA185" s="198"/>
      <c r="DRB185" s="198"/>
      <c r="DRC185" s="198"/>
      <c r="DRD185" s="198"/>
      <c r="DRE185" s="198"/>
      <c r="DRF185" s="198"/>
      <c r="DRG185" s="198"/>
      <c r="DRH185" s="198"/>
      <c r="DRI185" s="198"/>
      <c r="DRJ185" s="198"/>
      <c r="DRK185" s="198"/>
      <c r="DRL185" s="198"/>
      <c r="DRM185" s="198"/>
      <c r="DRN185" s="198"/>
      <c r="DRO185" s="198"/>
      <c r="DRP185" s="198"/>
      <c r="DRQ185" s="198"/>
      <c r="DRR185" s="198"/>
      <c r="DRS185" s="198"/>
      <c r="DRT185" s="198"/>
      <c r="DRU185" s="198"/>
      <c r="DRV185" s="198"/>
      <c r="DRW185" s="198"/>
      <c r="DRX185" s="198"/>
      <c r="DRY185" s="198"/>
      <c r="DRZ185" s="198"/>
      <c r="DSA185" s="198"/>
      <c r="DSB185" s="198"/>
      <c r="DSC185" s="198"/>
      <c r="DSD185" s="198"/>
      <c r="DSE185" s="198"/>
      <c r="DSF185" s="198"/>
      <c r="DSG185" s="198"/>
      <c r="DSH185" s="198"/>
      <c r="DSI185" s="198"/>
      <c r="DSJ185" s="198"/>
      <c r="DSK185" s="198"/>
      <c r="DSL185" s="198"/>
      <c r="DSM185" s="198"/>
      <c r="DSN185" s="198"/>
      <c r="DSO185" s="198"/>
      <c r="DSP185" s="198"/>
      <c r="DSQ185" s="198"/>
      <c r="DSR185" s="198"/>
      <c r="DSS185" s="198"/>
      <c r="DST185" s="198"/>
      <c r="DSU185" s="198"/>
      <c r="DSV185" s="198"/>
      <c r="DSW185" s="198"/>
      <c r="DSX185" s="198"/>
      <c r="DSY185" s="198"/>
      <c r="DSZ185" s="198"/>
      <c r="DTA185" s="198"/>
      <c r="DTB185" s="198"/>
      <c r="DTC185" s="198"/>
      <c r="DTD185" s="198"/>
      <c r="DTE185" s="198"/>
      <c r="DTF185" s="198"/>
      <c r="DTG185" s="198"/>
      <c r="DTH185" s="198"/>
      <c r="DTI185" s="198"/>
      <c r="DTJ185" s="198"/>
      <c r="DTK185" s="198"/>
      <c r="DTL185" s="198"/>
      <c r="DTM185" s="198"/>
      <c r="DTN185" s="198"/>
      <c r="DTO185" s="198"/>
      <c r="DTP185" s="198"/>
      <c r="DTQ185" s="198"/>
      <c r="DTR185" s="198"/>
      <c r="DTS185" s="198"/>
      <c r="DTT185" s="198"/>
      <c r="DTU185" s="198"/>
      <c r="DTV185" s="198"/>
      <c r="DTW185" s="198"/>
      <c r="DTX185" s="198"/>
      <c r="DTY185" s="198"/>
      <c r="DTZ185" s="198"/>
      <c r="DUA185" s="198"/>
      <c r="DUB185" s="198"/>
      <c r="DUC185" s="198"/>
      <c r="DUD185" s="198"/>
      <c r="DUE185" s="198"/>
      <c r="DUF185" s="198"/>
      <c r="DUG185" s="198"/>
      <c r="DUH185" s="198"/>
      <c r="DUI185" s="198"/>
      <c r="DUJ185" s="198"/>
      <c r="DUK185" s="198"/>
      <c r="DUL185" s="198"/>
      <c r="DUM185" s="198"/>
      <c r="DUN185" s="198"/>
      <c r="DUO185" s="198"/>
      <c r="DUP185" s="198"/>
      <c r="DUQ185" s="198"/>
      <c r="DUR185" s="198"/>
      <c r="DUS185" s="198"/>
      <c r="DUT185" s="198"/>
      <c r="DUU185" s="198"/>
      <c r="DUV185" s="198"/>
      <c r="DUW185" s="198"/>
      <c r="DUX185" s="198"/>
      <c r="DUY185" s="198"/>
      <c r="DUZ185" s="198"/>
      <c r="DVA185" s="198"/>
      <c r="DVB185" s="198"/>
      <c r="DVC185" s="198"/>
      <c r="DVD185" s="198"/>
      <c r="DVE185" s="198"/>
      <c r="DVF185" s="198"/>
      <c r="DVG185" s="198"/>
      <c r="DVH185" s="198"/>
      <c r="DVI185" s="198"/>
      <c r="DVJ185" s="198"/>
      <c r="DVK185" s="198"/>
      <c r="DVL185" s="198"/>
      <c r="DVM185" s="198"/>
      <c r="DVN185" s="198"/>
      <c r="DVO185" s="198"/>
      <c r="DVP185" s="198"/>
      <c r="DVQ185" s="198"/>
      <c r="DVR185" s="198"/>
      <c r="DVS185" s="198"/>
      <c r="DVT185" s="198"/>
      <c r="DVU185" s="198"/>
      <c r="DVV185" s="198"/>
      <c r="DVW185" s="198"/>
      <c r="DVX185" s="198"/>
      <c r="DVY185" s="198"/>
      <c r="DVZ185" s="198"/>
      <c r="DWA185" s="198"/>
      <c r="DWB185" s="198"/>
      <c r="DWC185" s="198"/>
      <c r="DWD185" s="198"/>
      <c r="DWE185" s="198"/>
      <c r="DWF185" s="198"/>
      <c r="DWG185" s="198"/>
      <c r="DWH185" s="198"/>
      <c r="DWI185" s="198"/>
      <c r="DWJ185" s="198"/>
      <c r="DWK185" s="198"/>
      <c r="DWL185" s="198"/>
      <c r="DWM185" s="198"/>
      <c r="DWN185" s="198"/>
      <c r="DWO185" s="198"/>
      <c r="DWP185" s="198"/>
      <c r="DWQ185" s="198"/>
      <c r="DWR185" s="198"/>
      <c r="DWS185" s="198"/>
      <c r="DWT185" s="198"/>
      <c r="DWU185" s="198"/>
      <c r="DWV185" s="198"/>
      <c r="DWW185" s="198"/>
      <c r="DWX185" s="198"/>
      <c r="DWY185" s="198"/>
      <c r="DWZ185" s="198"/>
      <c r="DXA185" s="198"/>
      <c r="DXB185" s="198"/>
      <c r="DXC185" s="198"/>
      <c r="DXD185" s="198"/>
      <c r="DXE185" s="198"/>
      <c r="DXF185" s="198"/>
      <c r="DXG185" s="198"/>
      <c r="DXH185" s="198"/>
      <c r="DXI185" s="198"/>
      <c r="DXJ185" s="198"/>
      <c r="DXK185" s="198"/>
      <c r="DXL185" s="198"/>
      <c r="DXM185" s="198"/>
      <c r="DXN185" s="198"/>
      <c r="DXO185" s="198"/>
      <c r="DXP185" s="198"/>
      <c r="DXQ185" s="198"/>
      <c r="DXR185" s="198"/>
      <c r="DXS185" s="198"/>
      <c r="DXT185" s="198"/>
      <c r="DXU185" s="198"/>
      <c r="DXV185" s="198"/>
      <c r="DXW185" s="198"/>
      <c r="DXX185" s="198"/>
      <c r="DXY185" s="198"/>
      <c r="DXZ185" s="198"/>
      <c r="DYA185" s="198"/>
      <c r="DYB185" s="198"/>
      <c r="DYC185" s="198"/>
      <c r="DYD185" s="198"/>
      <c r="DYE185" s="198"/>
      <c r="DYF185" s="198"/>
      <c r="DYG185" s="198"/>
      <c r="DYH185" s="198"/>
      <c r="DYI185" s="198"/>
      <c r="DYJ185" s="198"/>
      <c r="DYK185" s="198"/>
      <c r="DYL185" s="198"/>
      <c r="DYM185" s="198"/>
      <c r="DYN185" s="198"/>
      <c r="DYO185" s="198"/>
      <c r="DYP185" s="198"/>
      <c r="DYQ185" s="198"/>
      <c r="DYR185" s="198"/>
      <c r="DYS185" s="198"/>
      <c r="DYT185" s="198"/>
      <c r="DYU185" s="198"/>
      <c r="DYV185" s="198"/>
      <c r="DYW185" s="198"/>
      <c r="DYX185" s="198"/>
      <c r="DYY185" s="198"/>
      <c r="DYZ185" s="198"/>
      <c r="DZA185" s="198"/>
      <c r="DZB185" s="198"/>
      <c r="DZC185" s="198"/>
      <c r="DZD185" s="198"/>
      <c r="DZE185" s="198"/>
      <c r="DZF185" s="198"/>
      <c r="DZG185" s="198"/>
      <c r="DZH185" s="198"/>
      <c r="DZI185" s="198"/>
      <c r="DZJ185" s="198"/>
      <c r="DZK185" s="198"/>
      <c r="DZL185" s="198"/>
      <c r="DZM185" s="198"/>
      <c r="DZN185" s="198"/>
      <c r="DZO185" s="198"/>
      <c r="DZP185" s="198"/>
      <c r="DZQ185" s="198"/>
      <c r="DZR185" s="198"/>
      <c r="DZS185" s="198"/>
      <c r="DZT185" s="198"/>
      <c r="DZU185" s="198"/>
      <c r="DZV185" s="198"/>
      <c r="DZW185" s="198"/>
      <c r="DZX185" s="198"/>
      <c r="DZY185" s="198"/>
      <c r="DZZ185" s="198"/>
      <c r="EAA185" s="198"/>
      <c r="EAB185" s="198"/>
      <c r="EAC185" s="198"/>
      <c r="EAD185" s="198"/>
      <c r="EAE185" s="198"/>
      <c r="EAF185" s="198"/>
      <c r="EAG185" s="198"/>
      <c r="EAH185" s="198"/>
      <c r="EAI185" s="198"/>
      <c r="EAJ185" s="198"/>
      <c r="EAK185" s="198"/>
      <c r="EAL185" s="198"/>
      <c r="EAM185" s="198"/>
      <c r="EAN185" s="198"/>
      <c r="EAO185" s="198"/>
      <c r="EAP185" s="198"/>
      <c r="EAQ185" s="198"/>
      <c r="EAR185" s="198"/>
      <c r="EAS185" s="198"/>
      <c r="EAT185" s="198"/>
      <c r="EAU185" s="198"/>
      <c r="EAV185" s="198"/>
      <c r="EAW185" s="198"/>
      <c r="EAX185" s="198"/>
      <c r="EAY185" s="198"/>
      <c r="EAZ185" s="198"/>
      <c r="EBA185" s="198"/>
      <c r="EBB185" s="198"/>
      <c r="EBC185" s="198"/>
      <c r="EBD185" s="198"/>
      <c r="EBE185" s="198"/>
      <c r="EBF185" s="198"/>
      <c r="EBG185" s="198"/>
      <c r="EBH185" s="198"/>
      <c r="EBI185" s="198"/>
      <c r="EBJ185" s="198"/>
      <c r="EBK185" s="198"/>
      <c r="EBL185" s="198"/>
      <c r="EBM185" s="198"/>
      <c r="EBN185" s="198"/>
      <c r="EBO185" s="198"/>
      <c r="EBP185" s="198"/>
      <c r="EBQ185" s="198"/>
      <c r="EBR185" s="198"/>
      <c r="EBS185" s="198"/>
      <c r="EBT185" s="198"/>
      <c r="EBU185" s="198"/>
      <c r="EBV185" s="198"/>
      <c r="EBW185" s="198"/>
      <c r="EBX185" s="198"/>
      <c r="EBY185" s="198"/>
      <c r="EBZ185" s="198"/>
      <c r="ECA185" s="198"/>
      <c r="ECB185" s="198"/>
      <c r="ECC185" s="198"/>
      <c r="ECD185" s="198"/>
      <c r="ECE185" s="198"/>
      <c r="ECF185" s="198"/>
      <c r="ECG185" s="198"/>
      <c r="ECH185" s="198"/>
      <c r="ECI185" s="198"/>
      <c r="ECJ185" s="198"/>
      <c r="ECK185" s="198"/>
      <c r="ECL185" s="198"/>
      <c r="ECM185" s="198"/>
      <c r="ECN185" s="198"/>
      <c r="ECO185" s="198"/>
      <c r="ECP185" s="198"/>
      <c r="ECQ185" s="198"/>
      <c r="ECR185" s="198"/>
      <c r="ECS185" s="198"/>
      <c r="ECT185" s="198"/>
      <c r="ECU185" s="198"/>
      <c r="ECV185" s="198"/>
      <c r="ECW185" s="198"/>
      <c r="ECX185" s="198"/>
      <c r="ECY185" s="198"/>
      <c r="ECZ185" s="198"/>
      <c r="EDA185" s="198"/>
      <c r="EDB185" s="198"/>
      <c r="EDC185" s="198"/>
      <c r="EDD185" s="198"/>
      <c r="EDE185" s="198"/>
      <c r="EDF185" s="198"/>
      <c r="EDG185" s="198"/>
      <c r="EDH185" s="198"/>
      <c r="EDI185" s="198"/>
      <c r="EDJ185" s="198"/>
      <c r="EDK185" s="198"/>
      <c r="EDL185" s="198"/>
      <c r="EDM185" s="198"/>
      <c r="EDN185" s="198"/>
      <c r="EDO185" s="198"/>
      <c r="EDP185" s="198"/>
      <c r="EDQ185" s="198"/>
      <c r="EDR185" s="198"/>
      <c r="EDS185" s="198"/>
      <c r="EDT185" s="198"/>
      <c r="EDU185" s="198"/>
      <c r="EDV185" s="198"/>
      <c r="EDW185" s="198"/>
      <c r="EDX185" s="198"/>
      <c r="EDY185" s="198"/>
      <c r="EDZ185" s="198"/>
      <c r="EEA185" s="198"/>
      <c r="EEB185" s="198"/>
      <c r="EEC185" s="198"/>
      <c r="EED185" s="198"/>
      <c r="EEE185" s="198"/>
      <c r="EEF185" s="198"/>
      <c r="EEG185" s="198"/>
      <c r="EEH185" s="198"/>
      <c r="EEI185" s="198"/>
      <c r="EEJ185" s="198"/>
      <c r="EEK185" s="198"/>
      <c r="EEL185" s="198"/>
      <c r="EEM185" s="198"/>
      <c r="EEN185" s="198"/>
      <c r="EEO185" s="198"/>
      <c r="EEP185" s="198"/>
      <c r="EEQ185" s="198"/>
      <c r="EER185" s="198"/>
      <c r="EES185" s="198"/>
      <c r="EET185" s="198"/>
      <c r="EEU185" s="198"/>
      <c r="EEV185" s="198"/>
      <c r="EEW185" s="198"/>
      <c r="EEX185" s="198"/>
      <c r="EEY185" s="198"/>
      <c r="EEZ185" s="198"/>
      <c r="EFA185" s="198"/>
      <c r="EFB185" s="198"/>
      <c r="EFC185" s="198"/>
      <c r="EFD185" s="198"/>
      <c r="EFE185" s="198"/>
      <c r="EFF185" s="198"/>
      <c r="EFG185" s="198"/>
      <c r="EFH185" s="198"/>
      <c r="EFI185" s="198"/>
      <c r="EFJ185" s="198"/>
      <c r="EFK185" s="198"/>
      <c r="EFL185" s="198"/>
      <c r="EFM185" s="198"/>
      <c r="EFN185" s="198"/>
      <c r="EFO185" s="198"/>
      <c r="EFP185" s="198"/>
      <c r="EFQ185" s="198"/>
      <c r="EFR185" s="198"/>
      <c r="EFS185" s="198"/>
      <c r="EFT185" s="198"/>
      <c r="EFU185" s="198"/>
      <c r="EFV185" s="198"/>
      <c r="EFW185" s="198"/>
      <c r="EFX185" s="198"/>
      <c r="EFY185" s="198"/>
      <c r="EFZ185" s="198"/>
      <c r="EGA185" s="198"/>
      <c r="EGB185" s="198"/>
      <c r="EGC185" s="198"/>
      <c r="EGD185" s="198"/>
      <c r="EGE185" s="198"/>
      <c r="EGF185" s="198"/>
      <c r="EGG185" s="198"/>
      <c r="EGH185" s="198"/>
      <c r="EGI185" s="198"/>
      <c r="EGJ185" s="198"/>
      <c r="EGK185" s="198"/>
      <c r="EGL185" s="198"/>
      <c r="EGM185" s="198"/>
      <c r="EGN185" s="198"/>
      <c r="EGO185" s="198"/>
      <c r="EGP185" s="198"/>
      <c r="EGQ185" s="198"/>
      <c r="EGR185" s="198"/>
      <c r="EGS185" s="198"/>
      <c r="EGT185" s="198"/>
      <c r="EGU185" s="198"/>
      <c r="EGV185" s="198"/>
      <c r="EGW185" s="198"/>
      <c r="EGX185" s="198"/>
      <c r="EGY185" s="198"/>
      <c r="EGZ185" s="198"/>
      <c r="EHA185" s="198"/>
      <c r="EHB185" s="198"/>
      <c r="EHC185" s="198"/>
      <c r="EHD185" s="198"/>
      <c r="EHE185" s="198"/>
      <c r="EHF185" s="198"/>
      <c r="EHG185" s="198"/>
      <c r="EHH185" s="198"/>
      <c r="EHI185" s="198"/>
      <c r="EHJ185" s="198"/>
      <c r="EHK185" s="198"/>
      <c r="EHL185" s="198"/>
      <c r="EHM185" s="198"/>
      <c r="EHN185" s="198"/>
      <c r="EHO185" s="198"/>
      <c r="EHP185" s="198"/>
      <c r="EHQ185" s="198"/>
      <c r="EHR185" s="198"/>
      <c r="EHS185" s="198"/>
      <c r="EHT185" s="198"/>
      <c r="EHU185" s="198"/>
      <c r="EHV185" s="198"/>
      <c r="EHW185" s="198"/>
      <c r="EHX185" s="198"/>
      <c r="EHY185" s="198"/>
      <c r="EHZ185" s="198"/>
      <c r="EIA185" s="198"/>
      <c r="EIB185" s="198"/>
      <c r="EIC185" s="198"/>
      <c r="EID185" s="198"/>
      <c r="EIE185" s="198"/>
      <c r="EIF185" s="198"/>
      <c r="EIG185" s="198"/>
      <c r="EIH185" s="198"/>
      <c r="EII185" s="198"/>
      <c r="EIJ185" s="198"/>
      <c r="EIK185" s="198"/>
      <c r="EIL185" s="198"/>
      <c r="EIM185" s="198"/>
      <c r="EIN185" s="198"/>
      <c r="EIO185" s="198"/>
      <c r="EIP185" s="198"/>
      <c r="EIQ185" s="198"/>
      <c r="EIR185" s="198"/>
      <c r="EIS185" s="198"/>
      <c r="EIT185" s="198"/>
      <c r="EIU185" s="198"/>
      <c r="EIV185" s="198"/>
      <c r="EIW185" s="198"/>
      <c r="EIX185" s="198"/>
      <c r="EIY185" s="198"/>
      <c r="EIZ185" s="198"/>
      <c r="EJA185" s="198"/>
      <c r="EJB185" s="198"/>
      <c r="EJC185" s="198"/>
      <c r="EJD185" s="198"/>
      <c r="EJE185" s="198"/>
      <c r="EJF185" s="198"/>
      <c r="EJG185" s="198"/>
      <c r="EJH185" s="198"/>
      <c r="EJI185" s="198"/>
      <c r="EJJ185" s="198"/>
      <c r="EJK185" s="198"/>
      <c r="EJL185" s="198"/>
      <c r="EJM185" s="198"/>
      <c r="EJN185" s="198"/>
      <c r="EJO185" s="198"/>
      <c r="EJP185" s="198"/>
      <c r="EJQ185" s="198"/>
      <c r="EJR185" s="198"/>
      <c r="EJS185" s="198"/>
      <c r="EJT185" s="198"/>
      <c r="EJU185" s="198"/>
      <c r="EJV185" s="198"/>
      <c r="EJW185" s="198"/>
      <c r="EJX185" s="198"/>
      <c r="EJY185" s="198"/>
      <c r="EJZ185" s="198"/>
      <c r="EKA185" s="198"/>
      <c r="EKB185" s="198"/>
      <c r="EKC185" s="198"/>
      <c r="EKD185" s="198"/>
      <c r="EKE185" s="198"/>
      <c r="EKF185" s="198"/>
      <c r="EKG185" s="198"/>
      <c r="EKH185" s="198"/>
      <c r="EKI185" s="198"/>
      <c r="EKJ185" s="198"/>
      <c r="EKK185" s="198"/>
      <c r="EKL185" s="198"/>
      <c r="EKM185" s="198"/>
      <c r="EKN185" s="198"/>
      <c r="EKO185" s="198"/>
      <c r="EKP185" s="198"/>
      <c r="EKQ185" s="198"/>
      <c r="EKR185" s="198"/>
      <c r="EKS185" s="198"/>
      <c r="EKT185" s="198"/>
      <c r="EKU185" s="198"/>
      <c r="EKV185" s="198"/>
      <c r="EKW185" s="198"/>
      <c r="EKX185" s="198"/>
      <c r="EKY185" s="198"/>
      <c r="EKZ185" s="198"/>
      <c r="ELA185" s="198"/>
      <c r="ELB185" s="198"/>
      <c r="ELC185" s="198"/>
      <c r="ELD185" s="198"/>
      <c r="ELE185" s="198"/>
      <c r="ELF185" s="198"/>
      <c r="ELG185" s="198"/>
      <c r="ELH185" s="198"/>
      <c r="ELI185" s="198"/>
      <c r="ELJ185" s="198"/>
      <c r="ELK185" s="198"/>
      <c r="ELL185" s="198"/>
      <c r="ELM185" s="198"/>
      <c r="ELN185" s="198"/>
      <c r="ELO185" s="198"/>
      <c r="ELP185" s="198"/>
      <c r="ELQ185" s="198"/>
      <c r="ELR185" s="198"/>
      <c r="ELS185" s="198"/>
      <c r="ELT185" s="198"/>
      <c r="ELU185" s="198"/>
      <c r="ELV185" s="198"/>
      <c r="ELW185" s="198"/>
      <c r="ELX185" s="198"/>
      <c r="ELY185" s="198"/>
      <c r="ELZ185" s="198"/>
      <c r="EMA185" s="198"/>
      <c r="EMB185" s="198"/>
      <c r="EMC185" s="198"/>
      <c r="EMD185" s="198"/>
      <c r="EME185" s="198"/>
      <c r="EMF185" s="198"/>
      <c r="EMG185" s="198"/>
      <c r="EMH185" s="198"/>
      <c r="EMI185" s="198"/>
      <c r="EMJ185" s="198"/>
      <c r="EMK185" s="198"/>
      <c r="EML185" s="198"/>
      <c r="EMM185" s="198"/>
      <c r="EMN185" s="198"/>
      <c r="EMO185" s="198"/>
      <c r="EMP185" s="198"/>
      <c r="EMQ185" s="198"/>
      <c r="EMR185" s="198"/>
      <c r="EMS185" s="198"/>
      <c r="EMT185" s="198"/>
      <c r="EMU185" s="198"/>
      <c r="EMV185" s="198"/>
      <c r="EMW185" s="198"/>
      <c r="EMX185" s="198"/>
      <c r="EMY185" s="198"/>
      <c r="EMZ185" s="198"/>
      <c r="ENA185" s="198"/>
      <c r="ENB185" s="198"/>
      <c r="ENC185" s="198"/>
      <c r="END185" s="198"/>
      <c r="ENE185" s="198"/>
      <c r="ENF185" s="198"/>
      <c r="ENG185" s="198"/>
      <c r="ENH185" s="198"/>
      <c r="ENI185" s="198"/>
      <c r="ENJ185" s="198"/>
      <c r="ENK185" s="198"/>
      <c r="ENL185" s="198"/>
      <c r="ENM185" s="198"/>
      <c r="ENN185" s="198"/>
      <c r="ENO185" s="198"/>
      <c r="ENP185" s="198"/>
      <c r="ENQ185" s="198"/>
      <c r="ENR185" s="198"/>
      <c r="ENS185" s="198"/>
      <c r="ENT185" s="198"/>
      <c r="ENU185" s="198"/>
      <c r="ENV185" s="198"/>
      <c r="ENW185" s="198"/>
      <c r="ENX185" s="198"/>
      <c r="ENY185" s="198"/>
      <c r="ENZ185" s="198"/>
      <c r="EOA185" s="198"/>
      <c r="EOB185" s="198"/>
      <c r="EOC185" s="198"/>
      <c r="EOD185" s="198"/>
      <c r="EOE185" s="198"/>
      <c r="EOF185" s="198"/>
      <c r="EOG185" s="198"/>
      <c r="EOH185" s="198"/>
      <c r="EOI185" s="198"/>
      <c r="EOJ185" s="198"/>
      <c r="EOK185" s="198"/>
      <c r="EOL185" s="198"/>
      <c r="EOM185" s="198"/>
      <c r="EON185" s="198"/>
      <c r="EOO185" s="198"/>
      <c r="EOP185" s="198"/>
      <c r="EOQ185" s="198"/>
      <c r="EOR185" s="198"/>
      <c r="EOS185" s="198"/>
      <c r="EOT185" s="198"/>
      <c r="EOU185" s="198"/>
      <c r="EOV185" s="198"/>
      <c r="EOW185" s="198"/>
      <c r="EOX185" s="198"/>
      <c r="EOY185" s="198"/>
      <c r="EOZ185" s="198"/>
      <c r="EPA185" s="198"/>
      <c r="EPB185" s="198"/>
      <c r="EPC185" s="198"/>
      <c r="EPD185" s="198"/>
      <c r="EPE185" s="198"/>
      <c r="EPF185" s="198"/>
      <c r="EPG185" s="198"/>
      <c r="EPH185" s="198"/>
      <c r="EPI185" s="198"/>
      <c r="EPJ185" s="198"/>
      <c r="EPK185" s="198"/>
      <c r="EPL185" s="198"/>
      <c r="EPM185" s="198"/>
      <c r="EPN185" s="198"/>
      <c r="EPO185" s="198"/>
      <c r="EPP185" s="198"/>
      <c r="EPQ185" s="198"/>
      <c r="EPR185" s="198"/>
      <c r="EPS185" s="198"/>
      <c r="EPT185" s="198"/>
      <c r="EPU185" s="198"/>
      <c r="EPV185" s="198"/>
      <c r="EPW185" s="198"/>
      <c r="EPX185" s="198"/>
      <c r="EPY185" s="198"/>
      <c r="EPZ185" s="198"/>
      <c r="EQA185" s="198"/>
      <c r="EQB185" s="198"/>
      <c r="EQC185" s="198"/>
      <c r="EQD185" s="198"/>
      <c r="EQE185" s="198"/>
      <c r="EQF185" s="198"/>
      <c r="EQG185" s="198"/>
      <c r="EQH185" s="198"/>
      <c r="EQI185" s="198"/>
      <c r="EQJ185" s="198"/>
      <c r="EQK185" s="198"/>
      <c r="EQL185" s="198"/>
      <c r="EQM185" s="198"/>
      <c r="EQN185" s="198"/>
      <c r="EQO185" s="198"/>
      <c r="EQP185" s="198"/>
      <c r="EQQ185" s="198"/>
      <c r="EQR185" s="198"/>
      <c r="EQS185" s="198"/>
      <c r="EQT185" s="198"/>
      <c r="EQU185" s="198"/>
      <c r="EQV185" s="198"/>
      <c r="EQW185" s="198"/>
      <c r="EQX185" s="198"/>
      <c r="EQY185" s="198"/>
      <c r="EQZ185" s="198"/>
      <c r="ERA185" s="198"/>
      <c r="ERB185" s="198"/>
      <c r="ERC185" s="198"/>
      <c r="ERD185" s="198"/>
      <c r="ERE185" s="198"/>
      <c r="ERF185" s="198"/>
      <c r="ERG185" s="198"/>
      <c r="ERH185" s="198"/>
      <c r="ERI185" s="198"/>
      <c r="ERJ185" s="198"/>
      <c r="ERK185" s="198"/>
      <c r="ERL185" s="198"/>
      <c r="ERM185" s="198"/>
      <c r="ERN185" s="198"/>
      <c r="ERO185" s="198"/>
      <c r="ERP185" s="198"/>
      <c r="ERQ185" s="198"/>
      <c r="ERR185" s="198"/>
      <c r="ERS185" s="198"/>
      <c r="ERT185" s="198"/>
      <c r="ERU185" s="198"/>
      <c r="ERV185" s="198"/>
      <c r="ERW185" s="198"/>
      <c r="ERX185" s="198"/>
      <c r="ERY185" s="198"/>
      <c r="ERZ185" s="198"/>
      <c r="ESA185" s="198"/>
      <c r="ESB185" s="198"/>
      <c r="ESC185" s="198"/>
      <c r="ESD185" s="198"/>
      <c r="ESE185" s="198"/>
      <c r="ESF185" s="198"/>
      <c r="ESG185" s="198"/>
      <c r="ESH185" s="198"/>
      <c r="ESI185" s="198"/>
      <c r="ESJ185" s="198"/>
      <c r="ESK185" s="198"/>
      <c r="ESL185" s="198"/>
      <c r="ESM185" s="198"/>
      <c r="ESN185" s="198"/>
      <c r="ESO185" s="198"/>
      <c r="ESP185" s="198"/>
      <c r="ESQ185" s="198"/>
      <c r="ESR185" s="198"/>
      <c r="ESS185" s="198"/>
      <c r="EST185" s="198"/>
      <c r="ESU185" s="198"/>
      <c r="ESV185" s="198"/>
      <c r="ESW185" s="198"/>
      <c r="ESX185" s="198"/>
      <c r="ESY185" s="198"/>
      <c r="ESZ185" s="198"/>
      <c r="ETA185" s="198"/>
      <c r="ETB185" s="198"/>
      <c r="ETC185" s="198"/>
      <c r="ETD185" s="198"/>
      <c r="ETE185" s="198"/>
      <c r="ETF185" s="198"/>
      <c r="ETG185" s="198"/>
      <c r="ETH185" s="198"/>
      <c r="ETI185" s="198"/>
      <c r="ETJ185" s="198"/>
      <c r="ETK185" s="198"/>
      <c r="ETL185" s="198"/>
      <c r="ETM185" s="198"/>
      <c r="ETN185" s="198"/>
      <c r="ETO185" s="198"/>
      <c r="ETP185" s="198"/>
      <c r="ETQ185" s="198"/>
      <c r="ETR185" s="198"/>
      <c r="ETS185" s="198"/>
      <c r="ETT185" s="198"/>
      <c r="ETU185" s="198"/>
      <c r="ETV185" s="198"/>
      <c r="ETW185" s="198"/>
      <c r="ETX185" s="198"/>
      <c r="ETY185" s="198"/>
      <c r="ETZ185" s="198"/>
      <c r="EUA185" s="198"/>
      <c r="EUB185" s="198"/>
      <c r="EUC185" s="198"/>
      <c r="EUD185" s="198"/>
      <c r="EUE185" s="198"/>
      <c r="EUF185" s="198"/>
      <c r="EUG185" s="198"/>
      <c r="EUH185" s="198"/>
      <c r="EUI185" s="198"/>
      <c r="EUJ185" s="198"/>
      <c r="EUK185" s="198"/>
      <c r="EUL185" s="198"/>
      <c r="EUM185" s="198"/>
      <c r="EUN185" s="198"/>
      <c r="EUO185" s="198"/>
      <c r="EUP185" s="198"/>
      <c r="EUQ185" s="198"/>
      <c r="EUR185" s="198"/>
      <c r="EUS185" s="198"/>
      <c r="EUT185" s="198"/>
      <c r="EUU185" s="198"/>
      <c r="EUV185" s="198"/>
      <c r="EUW185" s="198"/>
      <c r="EUX185" s="198"/>
      <c r="EUY185" s="198"/>
      <c r="EUZ185" s="198"/>
      <c r="EVA185" s="198"/>
      <c r="EVB185" s="198"/>
      <c r="EVC185" s="198"/>
      <c r="EVD185" s="198"/>
      <c r="EVE185" s="198"/>
      <c r="EVF185" s="198"/>
      <c r="EVG185" s="198"/>
      <c r="EVH185" s="198"/>
      <c r="EVI185" s="198"/>
      <c r="EVJ185" s="198"/>
      <c r="EVK185" s="198"/>
      <c r="EVL185" s="198"/>
      <c r="EVM185" s="198"/>
      <c r="EVN185" s="198"/>
      <c r="EVO185" s="198"/>
      <c r="EVP185" s="198"/>
      <c r="EVQ185" s="198"/>
      <c r="EVR185" s="198"/>
      <c r="EVS185" s="198"/>
      <c r="EVT185" s="198"/>
      <c r="EVU185" s="198"/>
      <c r="EVV185" s="198"/>
      <c r="EVW185" s="198"/>
      <c r="EVX185" s="198"/>
      <c r="EVY185" s="198"/>
      <c r="EVZ185" s="198"/>
      <c r="EWA185" s="198"/>
      <c r="EWB185" s="198"/>
      <c r="EWC185" s="198"/>
      <c r="EWD185" s="198"/>
      <c r="EWE185" s="198"/>
      <c r="EWF185" s="198"/>
      <c r="EWG185" s="198"/>
      <c r="EWH185" s="198"/>
      <c r="EWI185" s="198"/>
      <c r="EWJ185" s="198"/>
      <c r="EWK185" s="198"/>
      <c r="EWL185" s="198"/>
      <c r="EWM185" s="198"/>
      <c r="EWN185" s="198"/>
      <c r="EWO185" s="198"/>
      <c r="EWP185" s="198"/>
      <c r="EWQ185" s="198"/>
      <c r="EWR185" s="198"/>
      <c r="EWS185" s="198"/>
      <c r="EWT185" s="198"/>
      <c r="EWU185" s="198"/>
      <c r="EWV185" s="198"/>
      <c r="EWW185" s="198"/>
      <c r="EWX185" s="198"/>
      <c r="EWY185" s="198"/>
      <c r="EWZ185" s="198"/>
      <c r="EXA185" s="198"/>
      <c r="EXB185" s="198"/>
      <c r="EXC185" s="198"/>
      <c r="EXD185" s="198"/>
      <c r="EXE185" s="198"/>
      <c r="EXF185" s="198"/>
      <c r="EXG185" s="198"/>
      <c r="EXH185" s="198"/>
      <c r="EXI185" s="198"/>
      <c r="EXJ185" s="198"/>
      <c r="EXK185" s="198"/>
      <c r="EXL185" s="198"/>
      <c r="EXM185" s="198"/>
      <c r="EXN185" s="198"/>
      <c r="EXO185" s="198"/>
      <c r="EXP185" s="198"/>
      <c r="EXQ185" s="198"/>
      <c r="EXR185" s="198"/>
      <c r="EXS185" s="198"/>
      <c r="EXT185" s="198"/>
      <c r="EXU185" s="198"/>
      <c r="EXV185" s="198"/>
      <c r="EXW185" s="198"/>
      <c r="EXX185" s="198"/>
      <c r="EXY185" s="198"/>
      <c r="EXZ185" s="198"/>
      <c r="EYA185" s="198"/>
      <c r="EYB185" s="198"/>
      <c r="EYC185" s="198"/>
      <c r="EYD185" s="198"/>
      <c r="EYE185" s="198"/>
      <c r="EYF185" s="198"/>
      <c r="EYG185" s="198"/>
      <c r="EYH185" s="198"/>
      <c r="EYI185" s="198"/>
      <c r="EYJ185" s="198"/>
      <c r="EYK185" s="198"/>
      <c r="EYL185" s="198"/>
      <c r="EYM185" s="198"/>
      <c r="EYN185" s="198"/>
      <c r="EYO185" s="198"/>
      <c r="EYP185" s="198"/>
      <c r="EYQ185" s="198"/>
      <c r="EYR185" s="198"/>
      <c r="EYS185" s="198"/>
      <c r="EYT185" s="198"/>
      <c r="EYU185" s="198"/>
      <c r="EYV185" s="198"/>
      <c r="EYW185" s="198"/>
      <c r="EYX185" s="198"/>
      <c r="EYY185" s="198"/>
      <c r="EYZ185" s="198"/>
      <c r="EZA185" s="198"/>
      <c r="EZB185" s="198"/>
      <c r="EZC185" s="198"/>
      <c r="EZD185" s="198"/>
      <c r="EZE185" s="198"/>
      <c r="EZF185" s="198"/>
      <c r="EZG185" s="198"/>
      <c r="EZH185" s="198"/>
      <c r="EZI185" s="198"/>
      <c r="EZJ185" s="198"/>
      <c r="EZK185" s="198"/>
      <c r="EZL185" s="198"/>
      <c r="EZM185" s="198"/>
      <c r="EZN185" s="198"/>
      <c r="EZO185" s="198"/>
      <c r="EZP185" s="198"/>
      <c r="EZQ185" s="198"/>
      <c r="EZR185" s="198"/>
      <c r="EZS185" s="198"/>
      <c r="EZT185" s="198"/>
      <c r="EZU185" s="198"/>
      <c r="EZV185" s="198"/>
      <c r="EZW185" s="198"/>
      <c r="EZX185" s="198"/>
      <c r="EZY185" s="198"/>
      <c r="EZZ185" s="198"/>
      <c r="FAA185" s="198"/>
      <c r="FAB185" s="198"/>
      <c r="FAC185" s="198"/>
      <c r="FAD185" s="198"/>
      <c r="FAE185" s="198"/>
      <c r="FAF185" s="198"/>
      <c r="FAG185" s="198"/>
      <c r="FAH185" s="198"/>
      <c r="FAI185" s="198"/>
      <c r="FAJ185" s="198"/>
      <c r="FAK185" s="198"/>
      <c r="FAL185" s="198"/>
      <c r="FAM185" s="198"/>
      <c r="FAN185" s="198"/>
      <c r="FAO185" s="198"/>
      <c r="FAP185" s="198"/>
      <c r="FAQ185" s="198"/>
      <c r="FAR185" s="198"/>
      <c r="FAS185" s="198"/>
      <c r="FAT185" s="198"/>
      <c r="FAU185" s="198"/>
      <c r="FAV185" s="198"/>
      <c r="FAW185" s="198"/>
      <c r="FAX185" s="198"/>
      <c r="FAY185" s="198"/>
      <c r="FAZ185" s="198"/>
      <c r="FBA185" s="198"/>
      <c r="FBB185" s="198"/>
      <c r="FBC185" s="198"/>
      <c r="FBD185" s="198"/>
      <c r="FBE185" s="198"/>
      <c r="FBF185" s="198"/>
      <c r="FBG185" s="198"/>
      <c r="FBH185" s="198"/>
      <c r="FBI185" s="198"/>
      <c r="FBJ185" s="198"/>
      <c r="FBK185" s="198"/>
      <c r="FBL185" s="198"/>
      <c r="FBM185" s="198"/>
      <c r="FBN185" s="198"/>
      <c r="FBO185" s="198"/>
      <c r="FBP185" s="198"/>
      <c r="FBQ185" s="198"/>
      <c r="FBR185" s="198"/>
      <c r="FBS185" s="198"/>
      <c r="FBT185" s="198"/>
      <c r="FBU185" s="198"/>
      <c r="FBV185" s="198"/>
      <c r="FBW185" s="198"/>
      <c r="FBX185" s="198"/>
      <c r="FBY185" s="198"/>
      <c r="FBZ185" s="198"/>
      <c r="FCA185" s="198"/>
      <c r="FCB185" s="198"/>
      <c r="FCC185" s="198"/>
      <c r="FCD185" s="198"/>
      <c r="FCE185" s="198"/>
      <c r="FCF185" s="198"/>
      <c r="FCG185" s="198"/>
      <c r="FCH185" s="198"/>
      <c r="FCI185" s="198"/>
      <c r="FCJ185" s="198"/>
      <c r="FCK185" s="198"/>
      <c r="FCL185" s="198"/>
      <c r="FCM185" s="198"/>
      <c r="FCN185" s="198"/>
      <c r="FCO185" s="198"/>
      <c r="FCP185" s="198"/>
      <c r="FCQ185" s="198"/>
      <c r="FCR185" s="198"/>
      <c r="FCS185" s="198"/>
      <c r="FCT185" s="198"/>
      <c r="FCU185" s="198"/>
      <c r="FCV185" s="198"/>
      <c r="FCW185" s="198"/>
      <c r="FCX185" s="198"/>
      <c r="FCY185" s="198"/>
      <c r="FCZ185" s="198"/>
      <c r="FDA185" s="198"/>
      <c r="FDB185" s="198"/>
      <c r="FDC185" s="198"/>
      <c r="FDD185" s="198"/>
      <c r="FDE185" s="198"/>
      <c r="FDF185" s="198"/>
      <c r="FDG185" s="198"/>
      <c r="FDH185" s="198"/>
      <c r="FDI185" s="198"/>
      <c r="FDJ185" s="198"/>
      <c r="FDK185" s="198"/>
      <c r="FDL185" s="198"/>
      <c r="FDM185" s="198"/>
      <c r="FDN185" s="198"/>
      <c r="FDO185" s="198"/>
      <c r="FDP185" s="198"/>
      <c r="FDQ185" s="198"/>
      <c r="FDR185" s="198"/>
      <c r="FDS185" s="198"/>
      <c r="FDT185" s="198"/>
      <c r="FDU185" s="198"/>
      <c r="FDV185" s="198"/>
      <c r="FDW185" s="198"/>
      <c r="FDX185" s="198"/>
      <c r="FDY185" s="198"/>
      <c r="FDZ185" s="198"/>
      <c r="FEA185" s="198"/>
      <c r="FEB185" s="198"/>
      <c r="FEC185" s="198"/>
      <c r="FED185" s="198"/>
      <c r="FEE185" s="198"/>
      <c r="FEF185" s="198"/>
      <c r="FEG185" s="198"/>
      <c r="FEH185" s="198"/>
      <c r="FEI185" s="198"/>
      <c r="FEJ185" s="198"/>
      <c r="FEK185" s="198"/>
      <c r="FEL185" s="198"/>
      <c r="FEM185" s="198"/>
      <c r="FEN185" s="198"/>
      <c r="FEO185" s="198"/>
      <c r="FEP185" s="198"/>
      <c r="FEQ185" s="198"/>
      <c r="FER185" s="198"/>
      <c r="FES185" s="198"/>
      <c r="FET185" s="198"/>
      <c r="FEU185" s="198"/>
      <c r="FEV185" s="198"/>
      <c r="FEW185" s="198"/>
      <c r="FEX185" s="198"/>
      <c r="FEY185" s="198"/>
      <c r="FEZ185" s="198"/>
      <c r="FFA185" s="198"/>
      <c r="FFB185" s="198"/>
      <c r="FFC185" s="198"/>
      <c r="FFD185" s="198"/>
      <c r="FFE185" s="198"/>
      <c r="FFF185" s="198"/>
      <c r="FFG185" s="198"/>
      <c r="FFH185" s="198"/>
      <c r="FFI185" s="198"/>
      <c r="FFJ185" s="198"/>
      <c r="FFK185" s="198"/>
      <c r="FFL185" s="198"/>
      <c r="FFM185" s="198"/>
      <c r="FFN185" s="198"/>
      <c r="FFO185" s="198"/>
      <c r="FFP185" s="198"/>
      <c r="FFQ185" s="198"/>
      <c r="FFR185" s="198"/>
      <c r="FFS185" s="198"/>
      <c r="FFT185" s="198"/>
      <c r="FFU185" s="198"/>
      <c r="FFV185" s="198"/>
      <c r="FFW185" s="198"/>
      <c r="FFX185" s="198"/>
      <c r="FFY185" s="198"/>
      <c r="FFZ185" s="198"/>
      <c r="FGA185" s="198"/>
      <c r="FGB185" s="198"/>
      <c r="FGC185" s="198"/>
      <c r="FGD185" s="198"/>
      <c r="FGE185" s="198"/>
      <c r="FGF185" s="198"/>
      <c r="FGG185" s="198"/>
      <c r="FGH185" s="198"/>
      <c r="FGI185" s="198"/>
      <c r="FGJ185" s="198"/>
      <c r="FGK185" s="198"/>
      <c r="FGL185" s="198"/>
      <c r="FGM185" s="198"/>
      <c r="FGN185" s="198"/>
      <c r="FGO185" s="198"/>
      <c r="FGP185" s="198"/>
      <c r="FGQ185" s="198"/>
      <c r="FGR185" s="198"/>
      <c r="FGS185" s="198"/>
      <c r="FGT185" s="198"/>
      <c r="FGU185" s="198"/>
      <c r="FGV185" s="198"/>
      <c r="FGW185" s="198"/>
      <c r="FGX185" s="198"/>
      <c r="FGY185" s="198"/>
      <c r="FGZ185" s="198"/>
      <c r="FHA185" s="198"/>
      <c r="FHB185" s="198"/>
      <c r="FHC185" s="198"/>
      <c r="FHD185" s="198"/>
      <c r="FHE185" s="198"/>
      <c r="FHF185" s="198"/>
      <c r="FHG185" s="198"/>
      <c r="FHH185" s="198"/>
      <c r="FHI185" s="198"/>
      <c r="FHJ185" s="198"/>
      <c r="FHK185" s="198"/>
      <c r="FHL185" s="198"/>
      <c r="FHM185" s="198"/>
      <c r="FHN185" s="198"/>
      <c r="FHO185" s="198"/>
      <c r="FHP185" s="198"/>
      <c r="FHQ185" s="198"/>
      <c r="FHR185" s="198"/>
      <c r="FHS185" s="198"/>
      <c r="FHT185" s="198"/>
      <c r="FHU185" s="198"/>
      <c r="FHV185" s="198"/>
      <c r="FHW185" s="198"/>
      <c r="FHX185" s="198"/>
      <c r="FHY185" s="198"/>
      <c r="FHZ185" s="198"/>
      <c r="FIA185" s="198"/>
      <c r="FIB185" s="198"/>
      <c r="FIC185" s="198"/>
      <c r="FID185" s="198"/>
      <c r="FIE185" s="198"/>
      <c r="FIF185" s="198"/>
      <c r="FIG185" s="198"/>
      <c r="FIH185" s="198"/>
      <c r="FII185" s="198"/>
      <c r="FIJ185" s="198"/>
      <c r="FIK185" s="198"/>
      <c r="FIL185" s="198"/>
      <c r="FIM185" s="198"/>
      <c r="FIN185" s="198"/>
      <c r="FIO185" s="198"/>
      <c r="FIP185" s="198"/>
      <c r="FIQ185" s="198"/>
      <c r="FIR185" s="198"/>
      <c r="FIS185" s="198"/>
      <c r="FIT185" s="198"/>
      <c r="FIU185" s="198"/>
      <c r="FIV185" s="198"/>
      <c r="FIW185" s="198"/>
      <c r="FIX185" s="198"/>
      <c r="FIY185" s="198"/>
      <c r="FIZ185" s="198"/>
      <c r="FJA185" s="198"/>
      <c r="FJB185" s="198"/>
      <c r="FJC185" s="198"/>
      <c r="FJD185" s="198"/>
      <c r="FJE185" s="198"/>
      <c r="FJF185" s="198"/>
      <c r="FJG185" s="198"/>
      <c r="FJH185" s="198"/>
      <c r="FJI185" s="198"/>
      <c r="FJJ185" s="198"/>
      <c r="FJK185" s="198"/>
      <c r="FJL185" s="198"/>
      <c r="FJM185" s="198"/>
      <c r="FJN185" s="198"/>
      <c r="FJO185" s="198"/>
      <c r="FJP185" s="198"/>
      <c r="FJQ185" s="198"/>
      <c r="FJR185" s="198"/>
      <c r="FJS185" s="198"/>
      <c r="FJT185" s="198"/>
      <c r="FJU185" s="198"/>
      <c r="FJV185" s="198"/>
      <c r="FJW185" s="198"/>
      <c r="FJX185" s="198"/>
      <c r="FJY185" s="198"/>
      <c r="FJZ185" s="198"/>
      <c r="FKA185" s="198"/>
      <c r="FKB185" s="198"/>
      <c r="FKC185" s="198"/>
      <c r="FKD185" s="198"/>
      <c r="FKE185" s="198"/>
      <c r="FKF185" s="198"/>
      <c r="FKG185" s="198"/>
      <c r="FKH185" s="198"/>
      <c r="FKI185" s="198"/>
      <c r="FKJ185" s="198"/>
      <c r="FKK185" s="198"/>
      <c r="FKL185" s="198"/>
      <c r="FKM185" s="198"/>
      <c r="FKN185" s="198"/>
      <c r="FKO185" s="198"/>
      <c r="FKP185" s="198"/>
      <c r="FKQ185" s="198"/>
      <c r="FKR185" s="198"/>
      <c r="FKS185" s="198"/>
      <c r="FKT185" s="198"/>
      <c r="FKU185" s="198"/>
      <c r="FKV185" s="198"/>
      <c r="FKW185" s="198"/>
      <c r="FKX185" s="198"/>
      <c r="FKY185" s="198"/>
      <c r="FKZ185" s="198"/>
      <c r="FLA185" s="198"/>
      <c r="FLB185" s="198"/>
      <c r="FLC185" s="198"/>
      <c r="FLD185" s="198"/>
      <c r="FLE185" s="198"/>
      <c r="FLF185" s="198"/>
      <c r="FLG185" s="198"/>
      <c r="FLH185" s="198"/>
      <c r="FLI185" s="198"/>
      <c r="FLJ185" s="198"/>
      <c r="FLK185" s="198"/>
      <c r="FLL185" s="198"/>
      <c r="FLM185" s="198"/>
      <c r="FLN185" s="198"/>
      <c r="FLO185" s="198"/>
      <c r="FLP185" s="198"/>
      <c r="FLQ185" s="198"/>
      <c r="FLR185" s="198"/>
      <c r="FLS185" s="198"/>
      <c r="FLT185" s="198"/>
      <c r="FLU185" s="198"/>
      <c r="FLV185" s="198"/>
      <c r="FLW185" s="198"/>
      <c r="FLX185" s="198"/>
      <c r="FLY185" s="198"/>
      <c r="FLZ185" s="198"/>
      <c r="FMA185" s="198"/>
      <c r="FMB185" s="198"/>
      <c r="FMC185" s="198"/>
      <c r="FMD185" s="198"/>
      <c r="FME185" s="198"/>
      <c r="FMF185" s="198"/>
      <c r="FMG185" s="198"/>
      <c r="FMH185" s="198"/>
      <c r="FMI185" s="198"/>
      <c r="FMJ185" s="198"/>
      <c r="FMK185" s="198"/>
      <c r="FML185" s="198"/>
      <c r="FMM185" s="198"/>
      <c r="FMN185" s="198"/>
      <c r="FMO185" s="198"/>
      <c r="FMP185" s="198"/>
      <c r="FMQ185" s="198"/>
      <c r="FMR185" s="198"/>
      <c r="FMS185" s="198"/>
      <c r="FMT185" s="198"/>
      <c r="FMU185" s="198"/>
      <c r="FMV185" s="198"/>
      <c r="FMW185" s="198"/>
      <c r="FMX185" s="198"/>
      <c r="FMY185" s="198"/>
      <c r="FMZ185" s="198"/>
      <c r="FNA185" s="198"/>
      <c r="FNB185" s="198"/>
      <c r="FNC185" s="198"/>
      <c r="FND185" s="198"/>
      <c r="FNE185" s="198"/>
      <c r="FNF185" s="198"/>
      <c r="FNG185" s="198"/>
      <c r="FNH185" s="198"/>
      <c r="FNI185" s="198"/>
      <c r="FNJ185" s="198"/>
      <c r="FNK185" s="198"/>
      <c r="FNL185" s="198"/>
      <c r="FNM185" s="198"/>
      <c r="FNN185" s="198"/>
      <c r="FNO185" s="198"/>
      <c r="FNP185" s="198"/>
      <c r="FNQ185" s="198"/>
      <c r="FNR185" s="198"/>
      <c r="FNS185" s="198"/>
      <c r="FNT185" s="198"/>
      <c r="FNU185" s="198"/>
      <c r="FNV185" s="198"/>
      <c r="FNW185" s="198"/>
      <c r="FNX185" s="198"/>
      <c r="FNY185" s="198"/>
      <c r="FNZ185" s="198"/>
      <c r="FOA185" s="198"/>
      <c r="FOB185" s="198"/>
      <c r="FOC185" s="198"/>
      <c r="FOD185" s="198"/>
      <c r="FOE185" s="198"/>
      <c r="FOF185" s="198"/>
      <c r="FOG185" s="198"/>
      <c r="FOH185" s="198"/>
      <c r="FOI185" s="198"/>
      <c r="FOJ185" s="198"/>
      <c r="FOK185" s="198"/>
      <c r="FOL185" s="198"/>
      <c r="FOM185" s="198"/>
      <c r="FON185" s="198"/>
      <c r="FOO185" s="198"/>
      <c r="FOP185" s="198"/>
      <c r="FOQ185" s="198"/>
      <c r="FOR185" s="198"/>
      <c r="FOS185" s="198"/>
      <c r="FOT185" s="198"/>
      <c r="FOU185" s="198"/>
      <c r="FOV185" s="198"/>
      <c r="FOW185" s="198"/>
      <c r="FOX185" s="198"/>
      <c r="FOY185" s="198"/>
      <c r="FOZ185" s="198"/>
      <c r="FPA185" s="198"/>
      <c r="FPB185" s="198"/>
      <c r="FPC185" s="198"/>
      <c r="FPD185" s="198"/>
      <c r="FPE185" s="198"/>
      <c r="FPF185" s="198"/>
      <c r="FPG185" s="198"/>
      <c r="FPH185" s="198"/>
      <c r="FPI185" s="198"/>
      <c r="FPJ185" s="198"/>
      <c r="FPK185" s="198"/>
      <c r="FPL185" s="198"/>
      <c r="FPM185" s="198"/>
      <c r="FPN185" s="198"/>
      <c r="FPO185" s="198"/>
      <c r="FPP185" s="198"/>
      <c r="FPQ185" s="198"/>
      <c r="FPR185" s="198"/>
      <c r="FPS185" s="198"/>
      <c r="FPT185" s="198"/>
      <c r="FPU185" s="198"/>
      <c r="FPV185" s="198"/>
      <c r="FPW185" s="198"/>
      <c r="FPX185" s="198"/>
      <c r="FPY185" s="198"/>
      <c r="FPZ185" s="198"/>
      <c r="FQA185" s="198"/>
      <c r="FQB185" s="198"/>
      <c r="FQC185" s="198"/>
      <c r="FQD185" s="198"/>
      <c r="FQE185" s="198"/>
      <c r="FQF185" s="198"/>
      <c r="FQG185" s="198"/>
      <c r="FQH185" s="198"/>
      <c r="FQI185" s="198"/>
      <c r="FQJ185" s="198"/>
      <c r="FQK185" s="198"/>
      <c r="FQL185" s="198"/>
      <c r="FQM185" s="198"/>
      <c r="FQN185" s="198"/>
      <c r="FQO185" s="198"/>
      <c r="FQP185" s="198"/>
      <c r="FQQ185" s="198"/>
      <c r="FQR185" s="198"/>
      <c r="FQS185" s="198"/>
      <c r="FQT185" s="198"/>
      <c r="FQU185" s="198"/>
      <c r="FQV185" s="198"/>
      <c r="FQW185" s="198"/>
      <c r="FQX185" s="198"/>
      <c r="FQY185" s="198"/>
      <c r="FQZ185" s="198"/>
      <c r="FRA185" s="198"/>
      <c r="FRB185" s="198"/>
      <c r="FRC185" s="198"/>
      <c r="FRD185" s="198"/>
      <c r="FRE185" s="198"/>
      <c r="FRF185" s="198"/>
      <c r="FRG185" s="198"/>
      <c r="FRH185" s="198"/>
      <c r="FRI185" s="198"/>
      <c r="FRJ185" s="198"/>
      <c r="FRK185" s="198"/>
      <c r="FRL185" s="198"/>
      <c r="FRM185" s="198"/>
      <c r="FRN185" s="198"/>
      <c r="FRO185" s="198"/>
      <c r="FRP185" s="198"/>
      <c r="FRQ185" s="198"/>
      <c r="FRR185" s="198"/>
      <c r="FRS185" s="198"/>
      <c r="FRT185" s="198"/>
      <c r="FRU185" s="198"/>
      <c r="FRV185" s="198"/>
      <c r="FRW185" s="198"/>
      <c r="FRX185" s="198"/>
      <c r="FRY185" s="198"/>
      <c r="FRZ185" s="198"/>
      <c r="FSA185" s="198"/>
      <c r="FSB185" s="198"/>
      <c r="FSC185" s="198"/>
      <c r="FSD185" s="198"/>
      <c r="FSE185" s="198"/>
      <c r="FSF185" s="198"/>
      <c r="FSG185" s="198"/>
      <c r="FSH185" s="198"/>
      <c r="FSI185" s="198"/>
      <c r="FSJ185" s="198"/>
      <c r="FSK185" s="198"/>
      <c r="FSL185" s="198"/>
      <c r="FSM185" s="198"/>
      <c r="FSN185" s="198"/>
      <c r="FSO185" s="198"/>
      <c r="FSP185" s="198"/>
      <c r="FSQ185" s="198"/>
      <c r="FSR185" s="198"/>
      <c r="FSS185" s="198"/>
      <c r="FST185" s="198"/>
      <c r="FSU185" s="198"/>
      <c r="FSV185" s="198"/>
      <c r="FSW185" s="198"/>
      <c r="FSX185" s="198"/>
      <c r="FSY185" s="198"/>
      <c r="FSZ185" s="198"/>
      <c r="FTA185" s="198"/>
      <c r="FTB185" s="198"/>
      <c r="FTC185" s="198"/>
      <c r="FTD185" s="198"/>
      <c r="FTE185" s="198"/>
      <c r="FTF185" s="198"/>
      <c r="FTG185" s="198"/>
      <c r="FTH185" s="198"/>
      <c r="FTI185" s="198"/>
      <c r="FTJ185" s="198"/>
      <c r="FTK185" s="198"/>
      <c r="FTL185" s="198"/>
      <c r="FTM185" s="198"/>
      <c r="FTN185" s="198"/>
      <c r="FTO185" s="198"/>
      <c r="FTP185" s="198"/>
      <c r="FTQ185" s="198"/>
      <c r="FTR185" s="198"/>
      <c r="FTS185" s="198"/>
      <c r="FTT185" s="198"/>
      <c r="FTU185" s="198"/>
      <c r="FTV185" s="198"/>
      <c r="FTW185" s="198"/>
      <c r="FTX185" s="198"/>
      <c r="FTY185" s="198"/>
      <c r="FTZ185" s="198"/>
      <c r="FUA185" s="198"/>
      <c r="FUB185" s="198"/>
      <c r="FUC185" s="198"/>
      <c r="FUD185" s="198"/>
      <c r="FUE185" s="198"/>
      <c r="FUF185" s="198"/>
      <c r="FUG185" s="198"/>
      <c r="FUH185" s="198"/>
      <c r="FUI185" s="198"/>
      <c r="FUJ185" s="198"/>
      <c r="FUK185" s="198"/>
      <c r="FUL185" s="198"/>
      <c r="FUM185" s="198"/>
      <c r="FUN185" s="198"/>
      <c r="FUO185" s="198"/>
      <c r="FUP185" s="198"/>
      <c r="FUQ185" s="198"/>
      <c r="FUR185" s="198"/>
      <c r="FUS185" s="198"/>
      <c r="FUT185" s="198"/>
      <c r="FUU185" s="198"/>
      <c r="FUV185" s="198"/>
      <c r="FUW185" s="198"/>
      <c r="FUX185" s="198"/>
      <c r="FUY185" s="198"/>
      <c r="FUZ185" s="198"/>
      <c r="FVA185" s="198"/>
      <c r="FVB185" s="198"/>
      <c r="FVC185" s="198"/>
      <c r="FVD185" s="198"/>
      <c r="FVE185" s="198"/>
      <c r="FVF185" s="198"/>
      <c r="FVG185" s="198"/>
      <c r="FVH185" s="198"/>
      <c r="FVI185" s="198"/>
      <c r="FVJ185" s="198"/>
      <c r="FVK185" s="198"/>
      <c r="FVL185" s="198"/>
      <c r="FVM185" s="198"/>
      <c r="FVN185" s="198"/>
      <c r="FVO185" s="198"/>
      <c r="FVP185" s="198"/>
      <c r="FVQ185" s="198"/>
      <c r="FVR185" s="198"/>
      <c r="FVS185" s="198"/>
      <c r="FVT185" s="198"/>
      <c r="FVU185" s="198"/>
      <c r="FVV185" s="198"/>
      <c r="FVW185" s="198"/>
      <c r="FVX185" s="198"/>
      <c r="FVY185" s="198"/>
      <c r="FVZ185" s="198"/>
      <c r="FWA185" s="198"/>
      <c r="FWB185" s="198"/>
      <c r="FWC185" s="198"/>
      <c r="FWD185" s="198"/>
      <c r="FWE185" s="198"/>
      <c r="FWF185" s="198"/>
      <c r="FWG185" s="198"/>
      <c r="FWH185" s="198"/>
      <c r="FWI185" s="198"/>
      <c r="FWJ185" s="198"/>
      <c r="FWK185" s="198"/>
      <c r="FWL185" s="198"/>
      <c r="FWM185" s="198"/>
      <c r="FWN185" s="198"/>
      <c r="FWO185" s="198"/>
      <c r="FWP185" s="198"/>
      <c r="FWQ185" s="198"/>
      <c r="FWR185" s="198"/>
      <c r="FWS185" s="198"/>
      <c r="FWT185" s="198"/>
      <c r="FWU185" s="198"/>
      <c r="FWV185" s="198"/>
      <c r="FWW185" s="198"/>
      <c r="FWX185" s="198"/>
      <c r="FWY185" s="198"/>
      <c r="FWZ185" s="198"/>
      <c r="FXA185" s="198"/>
      <c r="FXB185" s="198"/>
      <c r="FXC185" s="198"/>
      <c r="FXD185" s="198"/>
      <c r="FXE185" s="198"/>
      <c r="FXF185" s="198"/>
      <c r="FXG185" s="198"/>
      <c r="FXH185" s="198"/>
      <c r="FXI185" s="198"/>
      <c r="FXJ185" s="198"/>
      <c r="FXK185" s="198"/>
      <c r="FXL185" s="198"/>
      <c r="FXM185" s="198"/>
      <c r="FXN185" s="198"/>
      <c r="FXO185" s="198"/>
      <c r="FXP185" s="198"/>
      <c r="FXQ185" s="198"/>
      <c r="FXR185" s="198"/>
      <c r="FXS185" s="198"/>
      <c r="FXT185" s="198"/>
      <c r="FXU185" s="198"/>
      <c r="FXV185" s="198"/>
      <c r="FXW185" s="198"/>
      <c r="FXX185" s="198"/>
      <c r="FXY185" s="198"/>
      <c r="FXZ185" s="198"/>
      <c r="FYA185" s="198"/>
      <c r="FYB185" s="198"/>
      <c r="FYC185" s="198"/>
      <c r="FYD185" s="198"/>
      <c r="FYE185" s="198"/>
      <c r="FYF185" s="198"/>
      <c r="FYG185" s="198"/>
      <c r="FYH185" s="198"/>
      <c r="FYI185" s="198"/>
      <c r="FYJ185" s="198"/>
      <c r="FYK185" s="198"/>
      <c r="FYL185" s="198"/>
      <c r="FYM185" s="198"/>
      <c r="FYN185" s="198"/>
      <c r="FYO185" s="198"/>
      <c r="FYP185" s="198"/>
      <c r="FYQ185" s="198"/>
      <c r="FYR185" s="198"/>
      <c r="FYS185" s="198"/>
      <c r="FYT185" s="198"/>
      <c r="FYU185" s="198"/>
      <c r="FYV185" s="198"/>
      <c r="FYW185" s="198"/>
      <c r="FYX185" s="198"/>
      <c r="FYY185" s="198"/>
      <c r="FYZ185" s="198"/>
      <c r="FZA185" s="198"/>
      <c r="FZB185" s="198"/>
      <c r="FZC185" s="198"/>
      <c r="FZD185" s="198"/>
      <c r="FZE185" s="198"/>
      <c r="FZF185" s="198"/>
      <c r="FZG185" s="198"/>
      <c r="FZH185" s="198"/>
      <c r="FZI185" s="198"/>
      <c r="FZJ185" s="198"/>
      <c r="FZK185" s="198"/>
      <c r="FZL185" s="198"/>
      <c r="FZM185" s="198"/>
      <c r="FZN185" s="198"/>
      <c r="FZO185" s="198"/>
      <c r="FZP185" s="198"/>
      <c r="FZQ185" s="198"/>
      <c r="FZR185" s="198"/>
      <c r="FZS185" s="198"/>
      <c r="FZT185" s="198"/>
      <c r="FZU185" s="198"/>
      <c r="FZV185" s="198"/>
      <c r="FZW185" s="198"/>
      <c r="FZX185" s="198"/>
      <c r="FZY185" s="198"/>
      <c r="FZZ185" s="198"/>
      <c r="GAA185" s="198"/>
      <c r="GAB185" s="198"/>
      <c r="GAC185" s="198"/>
      <c r="GAD185" s="198"/>
      <c r="GAE185" s="198"/>
      <c r="GAF185" s="198"/>
      <c r="GAG185" s="198"/>
      <c r="GAH185" s="198"/>
      <c r="GAI185" s="198"/>
      <c r="GAJ185" s="198"/>
      <c r="GAK185" s="198"/>
      <c r="GAL185" s="198"/>
      <c r="GAM185" s="198"/>
      <c r="GAN185" s="198"/>
      <c r="GAO185" s="198"/>
      <c r="GAP185" s="198"/>
      <c r="GAQ185" s="198"/>
      <c r="GAR185" s="198"/>
      <c r="GAS185" s="198"/>
      <c r="GAT185" s="198"/>
      <c r="GAU185" s="198"/>
      <c r="GAV185" s="198"/>
      <c r="GAW185" s="198"/>
      <c r="GAX185" s="198"/>
      <c r="GAY185" s="198"/>
      <c r="GAZ185" s="198"/>
      <c r="GBA185" s="198"/>
      <c r="GBB185" s="198"/>
      <c r="GBC185" s="198"/>
      <c r="GBD185" s="198"/>
      <c r="GBE185" s="198"/>
      <c r="GBF185" s="198"/>
      <c r="GBG185" s="198"/>
      <c r="GBH185" s="198"/>
      <c r="GBI185" s="198"/>
      <c r="GBJ185" s="198"/>
      <c r="GBK185" s="198"/>
      <c r="GBL185" s="198"/>
      <c r="GBM185" s="198"/>
      <c r="GBN185" s="198"/>
      <c r="GBO185" s="198"/>
      <c r="GBP185" s="198"/>
      <c r="GBQ185" s="198"/>
      <c r="GBR185" s="198"/>
      <c r="GBS185" s="198"/>
      <c r="GBT185" s="198"/>
      <c r="GBU185" s="198"/>
      <c r="GBV185" s="198"/>
      <c r="GBW185" s="198"/>
      <c r="GBX185" s="198"/>
      <c r="GBY185" s="198"/>
      <c r="GBZ185" s="198"/>
      <c r="GCA185" s="198"/>
      <c r="GCB185" s="198"/>
      <c r="GCC185" s="198"/>
      <c r="GCD185" s="198"/>
      <c r="GCE185" s="198"/>
      <c r="GCF185" s="198"/>
      <c r="GCG185" s="198"/>
      <c r="GCH185" s="198"/>
      <c r="GCI185" s="198"/>
      <c r="GCJ185" s="198"/>
      <c r="GCK185" s="198"/>
      <c r="GCL185" s="198"/>
      <c r="GCM185" s="198"/>
      <c r="GCN185" s="198"/>
      <c r="GCO185" s="198"/>
      <c r="GCP185" s="198"/>
      <c r="GCQ185" s="198"/>
      <c r="GCR185" s="198"/>
      <c r="GCS185" s="198"/>
      <c r="GCT185" s="198"/>
      <c r="GCU185" s="198"/>
      <c r="GCV185" s="198"/>
      <c r="GCW185" s="198"/>
      <c r="GCX185" s="198"/>
      <c r="GCY185" s="198"/>
      <c r="GCZ185" s="198"/>
      <c r="GDA185" s="198"/>
      <c r="GDB185" s="198"/>
      <c r="GDC185" s="198"/>
      <c r="GDD185" s="198"/>
      <c r="GDE185" s="198"/>
      <c r="GDF185" s="198"/>
      <c r="GDG185" s="198"/>
      <c r="GDH185" s="198"/>
      <c r="GDI185" s="198"/>
      <c r="GDJ185" s="198"/>
      <c r="GDK185" s="198"/>
      <c r="GDL185" s="198"/>
      <c r="GDM185" s="198"/>
      <c r="GDN185" s="198"/>
      <c r="GDO185" s="198"/>
      <c r="GDP185" s="198"/>
      <c r="GDQ185" s="198"/>
      <c r="GDR185" s="198"/>
      <c r="GDS185" s="198"/>
      <c r="GDT185" s="198"/>
      <c r="GDU185" s="198"/>
      <c r="GDV185" s="198"/>
      <c r="GDW185" s="198"/>
      <c r="GDX185" s="198"/>
      <c r="GDY185" s="198"/>
      <c r="GDZ185" s="198"/>
      <c r="GEA185" s="198"/>
      <c r="GEB185" s="198"/>
      <c r="GEC185" s="198"/>
      <c r="GED185" s="198"/>
      <c r="GEE185" s="198"/>
      <c r="GEF185" s="198"/>
      <c r="GEG185" s="198"/>
      <c r="GEH185" s="198"/>
      <c r="GEI185" s="198"/>
      <c r="GEJ185" s="198"/>
      <c r="GEK185" s="198"/>
      <c r="GEL185" s="198"/>
      <c r="GEM185" s="198"/>
      <c r="GEN185" s="198"/>
      <c r="GEO185" s="198"/>
      <c r="GEP185" s="198"/>
      <c r="GEQ185" s="198"/>
      <c r="GER185" s="198"/>
      <c r="GES185" s="198"/>
      <c r="GET185" s="198"/>
      <c r="GEU185" s="198"/>
      <c r="GEV185" s="198"/>
      <c r="GEW185" s="198"/>
      <c r="GEX185" s="198"/>
      <c r="GEY185" s="198"/>
      <c r="GEZ185" s="198"/>
      <c r="GFA185" s="198"/>
      <c r="GFB185" s="198"/>
      <c r="GFC185" s="198"/>
      <c r="GFD185" s="198"/>
      <c r="GFE185" s="198"/>
      <c r="GFF185" s="198"/>
      <c r="GFG185" s="198"/>
      <c r="GFH185" s="198"/>
      <c r="GFI185" s="198"/>
      <c r="GFJ185" s="198"/>
      <c r="GFK185" s="198"/>
      <c r="GFL185" s="198"/>
      <c r="GFM185" s="198"/>
      <c r="GFN185" s="198"/>
      <c r="GFO185" s="198"/>
      <c r="GFP185" s="198"/>
      <c r="GFQ185" s="198"/>
      <c r="GFR185" s="198"/>
      <c r="GFS185" s="198"/>
      <c r="GFT185" s="198"/>
      <c r="GFU185" s="198"/>
      <c r="GFV185" s="198"/>
      <c r="GFW185" s="198"/>
      <c r="GFX185" s="198"/>
      <c r="GFY185" s="198"/>
      <c r="GFZ185" s="198"/>
      <c r="GGA185" s="198"/>
      <c r="GGB185" s="198"/>
      <c r="GGC185" s="198"/>
      <c r="GGD185" s="198"/>
      <c r="GGE185" s="198"/>
      <c r="GGF185" s="198"/>
      <c r="GGG185" s="198"/>
      <c r="GGH185" s="198"/>
      <c r="GGI185" s="198"/>
      <c r="GGJ185" s="198"/>
      <c r="GGK185" s="198"/>
      <c r="GGL185" s="198"/>
      <c r="GGM185" s="198"/>
      <c r="GGN185" s="198"/>
      <c r="GGO185" s="198"/>
      <c r="GGP185" s="198"/>
      <c r="GGQ185" s="198"/>
      <c r="GGR185" s="198"/>
      <c r="GGS185" s="198"/>
      <c r="GGT185" s="198"/>
      <c r="GGU185" s="198"/>
      <c r="GGV185" s="198"/>
      <c r="GGW185" s="198"/>
      <c r="GGX185" s="198"/>
      <c r="GGY185" s="198"/>
      <c r="GGZ185" s="198"/>
      <c r="GHA185" s="198"/>
      <c r="GHB185" s="198"/>
      <c r="GHC185" s="198"/>
      <c r="GHD185" s="198"/>
      <c r="GHE185" s="198"/>
      <c r="GHF185" s="198"/>
      <c r="GHG185" s="198"/>
      <c r="GHH185" s="198"/>
      <c r="GHI185" s="198"/>
      <c r="GHJ185" s="198"/>
      <c r="GHK185" s="198"/>
      <c r="GHL185" s="198"/>
      <c r="GHM185" s="198"/>
      <c r="GHN185" s="198"/>
      <c r="GHO185" s="198"/>
      <c r="GHP185" s="198"/>
      <c r="GHQ185" s="198"/>
      <c r="GHR185" s="198"/>
      <c r="GHS185" s="198"/>
      <c r="GHT185" s="198"/>
      <c r="GHU185" s="198"/>
      <c r="GHV185" s="198"/>
      <c r="GHW185" s="198"/>
      <c r="GHX185" s="198"/>
      <c r="GHY185" s="198"/>
      <c r="GHZ185" s="198"/>
      <c r="GIA185" s="198"/>
      <c r="GIB185" s="198"/>
      <c r="GIC185" s="198"/>
      <c r="GID185" s="198"/>
      <c r="GIE185" s="198"/>
      <c r="GIF185" s="198"/>
      <c r="GIG185" s="198"/>
      <c r="GIH185" s="198"/>
      <c r="GII185" s="198"/>
      <c r="GIJ185" s="198"/>
      <c r="GIK185" s="198"/>
      <c r="GIL185" s="198"/>
      <c r="GIM185" s="198"/>
      <c r="GIN185" s="198"/>
      <c r="GIO185" s="198"/>
      <c r="GIP185" s="198"/>
      <c r="GIQ185" s="198"/>
      <c r="GIR185" s="198"/>
      <c r="GIS185" s="198"/>
      <c r="GIT185" s="198"/>
      <c r="GIU185" s="198"/>
      <c r="GIV185" s="198"/>
      <c r="GIW185" s="198"/>
      <c r="GIX185" s="198"/>
      <c r="GIY185" s="198"/>
      <c r="GIZ185" s="198"/>
      <c r="GJA185" s="198"/>
      <c r="GJB185" s="198"/>
      <c r="GJC185" s="198"/>
      <c r="GJD185" s="198"/>
      <c r="GJE185" s="198"/>
      <c r="GJF185" s="198"/>
      <c r="GJG185" s="198"/>
      <c r="GJH185" s="198"/>
      <c r="GJI185" s="198"/>
      <c r="GJJ185" s="198"/>
      <c r="GJK185" s="198"/>
      <c r="GJL185" s="198"/>
      <c r="GJM185" s="198"/>
      <c r="GJN185" s="198"/>
      <c r="GJO185" s="198"/>
      <c r="GJP185" s="198"/>
      <c r="GJQ185" s="198"/>
      <c r="GJR185" s="198"/>
      <c r="GJS185" s="198"/>
      <c r="GJT185" s="198"/>
      <c r="GJU185" s="198"/>
      <c r="GJV185" s="198"/>
      <c r="GJW185" s="198"/>
      <c r="GJX185" s="198"/>
      <c r="GJY185" s="198"/>
      <c r="GJZ185" s="198"/>
      <c r="GKA185" s="198"/>
      <c r="GKB185" s="198"/>
      <c r="GKC185" s="198"/>
      <c r="GKD185" s="198"/>
      <c r="GKE185" s="198"/>
      <c r="GKF185" s="198"/>
      <c r="GKG185" s="198"/>
      <c r="GKH185" s="198"/>
      <c r="GKI185" s="198"/>
      <c r="GKJ185" s="198"/>
      <c r="GKK185" s="198"/>
      <c r="GKL185" s="198"/>
      <c r="GKM185" s="198"/>
      <c r="GKN185" s="198"/>
      <c r="GKO185" s="198"/>
      <c r="GKP185" s="198"/>
      <c r="GKQ185" s="198"/>
      <c r="GKR185" s="198"/>
      <c r="GKS185" s="198"/>
      <c r="GKT185" s="198"/>
      <c r="GKU185" s="198"/>
      <c r="GKV185" s="198"/>
      <c r="GKW185" s="198"/>
      <c r="GKX185" s="198"/>
      <c r="GKY185" s="198"/>
      <c r="GKZ185" s="198"/>
      <c r="GLA185" s="198"/>
      <c r="GLB185" s="198"/>
      <c r="GLC185" s="198"/>
      <c r="GLD185" s="198"/>
      <c r="GLE185" s="198"/>
      <c r="GLF185" s="198"/>
      <c r="GLG185" s="198"/>
      <c r="GLH185" s="198"/>
      <c r="GLI185" s="198"/>
      <c r="GLJ185" s="198"/>
      <c r="GLK185" s="198"/>
      <c r="GLL185" s="198"/>
      <c r="GLM185" s="198"/>
      <c r="GLN185" s="198"/>
      <c r="GLO185" s="198"/>
      <c r="GLP185" s="198"/>
      <c r="GLQ185" s="198"/>
      <c r="GLR185" s="198"/>
      <c r="GLS185" s="198"/>
      <c r="GLT185" s="198"/>
      <c r="GLU185" s="198"/>
      <c r="GLV185" s="198"/>
      <c r="GLW185" s="198"/>
      <c r="GLX185" s="198"/>
      <c r="GLY185" s="198"/>
      <c r="GLZ185" s="198"/>
      <c r="GMA185" s="198"/>
      <c r="GMB185" s="198"/>
      <c r="GMC185" s="198"/>
      <c r="GMD185" s="198"/>
      <c r="GME185" s="198"/>
      <c r="GMF185" s="198"/>
      <c r="GMG185" s="198"/>
      <c r="GMH185" s="198"/>
      <c r="GMI185" s="198"/>
      <c r="GMJ185" s="198"/>
      <c r="GMK185" s="198"/>
      <c r="GML185" s="198"/>
      <c r="GMM185" s="198"/>
      <c r="GMN185" s="198"/>
      <c r="GMO185" s="198"/>
      <c r="GMP185" s="198"/>
      <c r="GMQ185" s="198"/>
      <c r="GMR185" s="198"/>
      <c r="GMS185" s="198"/>
      <c r="GMT185" s="198"/>
      <c r="GMU185" s="198"/>
      <c r="GMV185" s="198"/>
      <c r="GMW185" s="198"/>
      <c r="GMX185" s="198"/>
      <c r="GMY185" s="198"/>
      <c r="GMZ185" s="198"/>
      <c r="GNA185" s="198"/>
      <c r="GNB185" s="198"/>
      <c r="GNC185" s="198"/>
      <c r="GND185" s="198"/>
      <c r="GNE185" s="198"/>
      <c r="GNF185" s="198"/>
      <c r="GNG185" s="198"/>
      <c r="GNH185" s="198"/>
      <c r="GNI185" s="198"/>
      <c r="GNJ185" s="198"/>
      <c r="GNK185" s="198"/>
      <c r="GNL185" s="198"/>
      <c r="GNM185" s="198"/>
      <c r="GNN185" s="198"/>
      <c r="GNO185" s="198"/>
      <c r="GNP185" s="198"/>
      <c r="GNQ185" s="198"/>
      <c r="GNR185" s="198"/>
      <c r="GNS185" s="198"/>
      <c r="GNT185" s="198"/>
      <c r="GNU185" s="198"/>
      <c r="GNV185" s="198"/>
      <c r="GNW185" s="198"/>
      <c r="GNX185" s="198"/>
      <c r="GNY185" s="198"/>
      <c r="GNZ185" s="198"/>
      <c r="GOA185" s="198"/>
      <c r="GOB185" s="198"/>
      <c r="GOC185" s="198"/>
      <c r="GOD185" s="198"/>
      <c r="GOE185" s="198"/>
      <c r="GOF185" s="198"/>
      <c r="GOG185" s="198"/>
      <c r="GOH185" s="198"/>
      <c r="GOI185" s="198"/>
      <c r="GOJ185" s="198"/>
      <c r="GOK185" s="198"/>
      <c r="GOL185" s="198"/>
      <c r="GOM185" s="198"/>
      <c r="GON185" s="198"/>
      <c r="GOO185" s="198"/>
      <c r="GOP185" s="198"/>
      <c r="GOQ185" s="198"/>
      <c r="GOR185" s="198"/>
      <c r="GOS185" s="198"/>
      <c r="GOT185" s="198"/>
      <c r="GOU185" s="198"/>
      <c r="GOV185" s="198"/>
      <c r="GOW185" s="198"/>
      <c r="GOX185" s="198"/>
      <c r="GOY185" s="198"/>
      <c r="GOZ185" s="198"/>
      <c r="GPA185" s="198"/>
      <c r="GPB185" s="198"/>
      <c r="GPC185" s="198"/>
      <c r="GPD185" s="198"/>
      <c r="GPE185" s="198"/>
      <c r="GPF185" s="198"/>
      <c r="GPG185" s="198"/>
      <c r="GPH185" s="198"/>
      <c r="GPI185" s="198"/>
      <c r="GPJ185" s="198"/>
      <c r="GPK185" s="198"/>
      <c r="GPL185" s="198"/>
      <c r="GPM185" s="198"/>
      <c r="GPN185" s="198"/>
      <c r="GPO185" s="198"/>
      <c r="GPP185" s="198"/>
      <c r="GPQ185" s="198"/>
      <c r="GPR185" s="198"/>
      <c r="GPS185" s="198"/>
      <c r="GPT185" s="198"/>
      <c r="GPU185" s="198"/>
      <c r="GPV185" s="198"/>
      <c r="GPW185" s="198"/>
      <c r="GPX185" s="198"/>
      <c r="GPY185" s="198"/>
      <c r="GPZ185" s="198"/>
      <c r="GQA185" s="198"/>
      <c r="GQB185" s="198"/>
      <c r="GQC185" s="198"/>
      <c r="GQD185" s="198"/>
      <c r="GQE185" s="198"/>
      <c r="GQF185" s="198"/>
      <c r="GQG185" s="198"/>
      <c r="GQH185" s="198"/>
      <c r="GQI185" s="198"/>
      <c r="GQJ185" s="198"/>
      <c r="GQK185" s="198"/>
      <c r="GQL185" s="198"/>
      <c r="GQM185" s="198"/>
      <c r="GQN185" s="198"/>
      <c r="GQO185" s="198"/>
      <c r="GQP185" s="198"/>
      <c r="GQQ185" s="198"/>
      <c r="GQR185" s="198"/>
      <c r="GQS185" s="198"/>
      <c r="GQT185" s="198"/>
      <c r="GQU185" s="198"/>
      <c r="GQV185" s="198"/>
      <c r="GQW185" s="198"/>
      <c r="GQX185" s="198"/>
      <c r="GQY185" s="198"/>
      <c r="GQZ185" s="198"/>
      <c r="GRA185" s="198"/>
      <c r="GRB185" s="198"/>
      <c r="GRC185" s="198"/>
      <c r="GRD185" s="198"/>
      <c r="GRE185" s="198"/>
      <c r="GRF185" s="198"/>
      <c r="GRG185" s="198"/>
      <c r="GRH185" s="198"/>
      <c r="GRI185" s="198"/>
      <c r="GRJ185" s="198"/>
      <c r="GRK185" s="198"/>
      <c r="GRL185" s="198"/>
      <c r="GRM185" s="198"/>
      <c r="GRN185" s="198"/>
      <c r="GRO185" s="198"/>
      <c r="GRP185" s="198"/>
      <c r="GRQ185" s="198"/>
      <c r="GRR185" s="198"/>
      <c r="GRS185" s="198"/>
      <c r="GRT185" s="198"/>
      <c r="GRU185" s="198"/>
      <c r="GRV185" s="198"/>
      <c r="GRW185" s="198"/>
      <c r="GRX185" s="198"/>
      <c r="GRY185" s="198"/>
      <c r="GRZ185" s="198"/>
      <c r="GSA185" s="198"/>
      <c r="GSB185" s="198"/>
      <c r="GSC185" s="198"/>
      <c r="GSD185" s="198"/>
      <c r="GSE185" s="198"/>
      <c r="GSF185" s="198"/>
      <c r="GSG185" s="198"/>
      <c r="GSH185" s="198"/>
      <c r="GSI185" s="198"/>
      <c r="GSJ185" s="198"/>
      <c r="GSK185" s="198"/>
      <c r="GSL185" s="198"/>
      <c r="GSM185" s="198"/>
      <c r="GSN185" s="198"/>
      <c r="GSO185" s="198"/>
      <c r="GSP185" s="198"/>
      <c r="GSQ185" s="198"/>
      <c r="GSR185" s="198"/>
      <c r="GSS185" s="198"/>
      <c r="GST185" s="198"/>
      <c r="GSU185" s="198"/>
      <c r="GSV185" s="198"/>
      <c r="GSW185" s="198"/>
      <c r="GSX185" s="198"/>
      <c r="GSY185" s="198"/>
      <c r="GSZ185" s="198"/>
      <c r="GTA185" s="198"/>
      <c r="GTB185" s="198"/>
      <c r="GTC185" s="198"/>
      <c r="GTD185" s="198"/>
      <c r="GTE185" s="198"/>
      <c r="GTF185" s="198"/>
      <c r="GTG185" s="198"/>
      <c r="GTH185" s="198"/>
      <c r="GTI185" s="198"/>
      <c r="GTJ185" s="198"/>
      <c r="GTK185" s="198"/>
      <c r="GTL185" s="198"/>
      <c r="GTM185" s="198"/>
      <c r="GTN185" s="198"/>
      <c r="GTO185" s="198"/>
      <c r="GTP185" s="198"/>
      <c r="GTQ185" s="198"/>
      <c r="GTR185" s="198"/>
      <c r="GTS185" s="198"/>
      <c r="GTT185" s="198"/>
      <c r="GTU185" s="198"/>
      <c r="GTV185" s="198"/>
      <c r="GTW185" s="198"/>
      <c r="GTX185" s="198"/>
      <c r="GTY185" s="198"/>
      <c r="GTZ185" s="198"/>
      <c r="GUA185" s="198"/>
      <c r="GUB185" s="198"/>
      <c r="GUC185" s="198"/>
      <c r="GUD185" s="198"/>
      <c r="GUE185" s="198"/>
      <c r="GUF185" s="198"/>
      <c r="GUG185" s="198"/>
      <c r="GUH185" s="198"/>
      <c r="GUI185" s="198"/>
      <c r="GUJ185" s="198"/>
      <c r="GUK185" s="198"/>
      <c r="GUL185" s="198"/>
      <c r="GUM185" s="198"/>
      <c r="GUN185" s="198"/>
      <c r="GUO185" s="198"/>
      <c r="GUP185" s="198"/>
      <c r="GUQ185" s="198"/>
      <c r="GUR185" s="198"/>
      <c r="GUS185" s="198"/>
      <c r="GUT185" s="198"/>
      <c r="GUU185" s="198"/>
      <c r="GUV185" s="198"/>
      <c r="GUW185" s="198"/>
      <c r="GUX185" s="198"/>
      <c r="GUY185" s="198"/>
      <c r="GUZ185" s="198"/>
      <c r="GVA185" s="198"/>
      <c r="GVB185" s="198"/>
      <c r="GVC185" s="198"/>
      <c r="GVD185" s="198"/>
      <c r="GVE185" s="198"/>
      <c r="GVF185" s="198"/>
      <c r="GVG185" s="198"/>
      <c r="GVH185" s="198"/>
      <c r="GVI185" s="198"/>
      <c r="GVJ185" s="198"/>
      <c r="GVK185" s="198"/>
      <c r="GVL185" s="198"/>
      <c r="GVM185" s="198"/>
      <c r="GVN185" s="198"/>
      <c r="GVO185" s="198"/>
      <c r="GVP185" s="198"/>
      <c r="GVQ185" s="198"/>
      <c r="GVR185" s="198"/>
      <c r="GVS185" s="198"/>
      <c r="GVT185" s="198"/>
      <c r="GVU185" s="198"/>
      <c r="GVV185" s="198"/>
      <c r="GVW185" s="198"/>
      <c r="GVX185" s="198"/>
      <c r="GVY185" s="198"/>
      <c r="GVZ185" s="198"/>
      <c r="GWA185" s="198"/>
      <c r="GWB185" s="198"/>
      <c r="GWC185" s="198"/>
      <c r="GWD185" s="198"/>
      <c r="GWE185" s="198"/>
      <c r="GWF185" s="198"/>
      <c r="GWG185" s="198"/>
      <c r="GWH185" s="198"/>
      <c r="GWI185" s="198"/>
      <c r="GWJ185" s="198"/>
      <c r="GWK185" s="198"/>
      <c r="GWL185" s="198"/>
      <c r="GWM185" s="198"/>
      <c r="GWN185" s="198"/>
      <c r="GWO185" s="198"/>
      <c r="GWP185" s="198"/>
      <c r="GWQ185" s="198"/>
      <c r="GWR185" s="198"/>
      <c r="GWS185" s="198"/>
      <c r="GWT185" s="198"/>
      <c r="GWU185" s="198"/>
      <c r="GWV185" s="198"/>
      <c r="GWW185" s="198"/>
      <c r="GWX185" s="198"/>
      <c r="GWY185" s="198"/>
      <c r="GWZ185" s="198"/>
      <c r="GXA185" s="198"/>
      <c r="GXB185" s="198"/>
      <c r="GXC185" s="198"/>
      <c r="GXD185" s="198"/>
      <c r="GXE185" s="198"/>
      <c r="GXF185" s="198"/>
      <c r="GXG185" s="198"/>
      <c r="GXH185" s="198"/>
      <c r="GXI185" s="198"/>
      <c r="GXJ185" s="198"/>
      <c r="GXK185" s="198"/>
      <c r="GXL185" s="198"/>
      <c r="GXM185" s="198"/>
      <c r="GXN185" s="198"/>
      <c r="GXO185" s="198"/>
      <c r="GXP185" s="198"/>
      <c r="GXQ185" s="198"/>
      <c r="GXR185" s="198"/>
      <c r="GXS185" s="198"/>
      <c r="GXT185" s="198"/>
      <c r="GXU185" s="198"/>
      <c r="GXV185" s="198"/>
      <c r="GXW185" s="198"/>
      <c r="GXX185" s="198"/>
      <c r="GXY185" s="198"/>
      <c r="GXZ185" s="198"/>
      <c r="GYA185" s="198"/>
      <c r="GYB185" s="198"/>
      <c r="GYC185" s="198"/>
      <c r="GYD185" s="198"/>
      <c r="GYE185" s="198"/>
      <c r="GYF185" s="198"/>
      <c r="GYG185" s="198"/>
      <c r="GYH185" s="198"/>
      <c r="GYI185" s="198"/>
      <c r="GYJ185" s="198"/>
      <c r="GYK185" s="198"/>
      <c r="GYL185" s="198"/>
      <c r="GYM185" s="198"/>
      <c r="GYN185" s="198"/>
      <c r="GYO185" s="198"/>
      <c r="GYP185" s="198"/>
      <c r="GYQ185" s="198"/>
      <c r="GYR185" s="198"/>
      <c r="GYS185" s="198"/>
      <c r="GYT185" s="198"/>
      <c r="GYU185" s="198"/>
      <c r="GYV185" s="198"/>
      <c r="GYW185" s="198"/>
      <c r="GYX185" s="198"/>
      <c r="GYY185" s="198"/>
      <c r="GYZ185" s="198"/>
      <c r="GZA185" s="198"/>
      <c r="GZB185" s="198"/>
      <c r="GZC185" s="198"/>
      <c r="GZD185" s="198"/>
      <c r="GZE185" s="198"/>
      <c r="GZF185" s="198"/>
      <c r="GZG185" s="198"/>
      <c r="GZH185" s="198"/>
      <c r="GZI185" s="198"/>
      <c r="GZJ185" s="198"/>
      <c r="GZK185" s="198"/>
      <c r="GZL185" s="198"/>
      <c r="GZM185" s="198"/>
      <c r="GZN185" s="198"/>
      <c r="GZO185" s="198"/>
      <c r="GZP185" s="198"/>
      <c r="GZQ185" s="198"/>
      <c r="GZR185" s="198"/>
      <c r="GZS185" s="198"/>
      <c r="GZT185" s="198"/>
      <c r="GZU185" s="198"/>
      <c r="GZV185" s="198"/>
      <c r="GZW185" s="198"/>
      <c r="GZX185" s="198"/>
      <c r="GZY185" s="198"/>
      <c r="GZZ185" s="198"/>
      <c r="HAA185" s="198"/>
      <c r="HAB185" s="198"/>
      <c r="HAC185" s="198"/>
      <c r="HAD185" s="198"/>
      <c r="HAE185" s="198"/>
      <c r="HAF185" s="198"/>
      <c r="HAG185" s="198"/>
      <c r="HAH185" s="198"/>
      <c r="HAI185" s="198"/>
      <c r="HAJ185" s="198"/>
      <c r="HAK185" s="198"/>
      <c r="HAL185" s="198"/>
      <c r="HAM185" s="198"/>
      <c r="HAN185" s="198"/>
      <c r="HAO185" s="198"/>
      <c r="HAP185" s="198"/>
      <c r="HAQ185" s="198"/>
      <c r="HAR185" s="198"/>
      <c r="HAS185" s="198"/>
      <c r="HAT185" s="198"/>
      <c r="HAU185" s="198"/>
      <c r="HAV185" s="198"/>
      <c r="HAW185" s="198"/>
      <c r="HAX185" s="198"/>
      <c r="HAY185" s="198"/>
      <c r="HAZ185" s="198"/>
      <c r="HBA185" s="198"/>
      <c r="HBB185" s="198"/>
      <c r="HBC185" s="198"/>
      <c r="HBD185" s="198"/>
      <c r="HBE185" s="198"/>
      <c r="HBF185" s="198"/>
      <c r="HBG185" s="198"/>
      <c r="HBH185" s="198"/>
      <c r="HBI185" s="198"/>
      <c r="HBJ185" s="198"/>
      <c r="HBK185" s="198"/>
      <c r="HBL185" s="198"/>
      <c r="HBM185" s="198"/>
      <c r="HBN185" s="198"/>
      <c r="HBO185" s="198"/>
      <c r="HBP185" s="198"/>
      <c r="HBQ185" s="198"/>
      <c r="HBR185" s="198"/>
      <c r="HBS185" s="198"/>
      <c r="HBT185" s="198"/>
      <c r="HBU185" s="198"/>
      <c r="HBV185" s="198"/>
      <c r="HBW185" s="198"/>
      <c r="HBX185" s="198"/>
      <c r="HBY185" s="198"/>
      <c r="HBZ185" s="198"/>
      <c r="HCA185" s="198"/>
      <c r="HCB185" s="198"/>
      <c r="HCC185" s="198"/>
      <c r="HCD185" s="198"/>
      <c r="HCE185" s="198"/>
      <c r="HCF185" s="198"/>
      <c r="HCG185" s="198"/>
      <c r="HCH185" s="198"/>
      <c r="HCI185" s="198"/>
      <c r="HCJ185" s="198"/>
      <c r="HCK185" s="198"/>
      <c r="HCL185" s="198"/>
      <c r="HCM185" s="198"/>
      <c r="HCN185" s="198"/>
      <c r="HCO185" s="198"/>
      <c r="HCP185" s="198"/>
      <c r="HCQ185" s="198"/>
      <c r="HCR185" s="198"/>
      <c r="HCS185" s="198"/>
      <c r="HCT185" s="198"/>
      <c r="HCU185" s="198"/>
      <c r="HCV185" s="198"/>
      <c r="HCW185" s="198"/>
      <c r="HCX185" s="198"/>
      <c r="HCY185" s="198"/>
      <c r="HCZ185" s="198"/>
      <c r="HDA185" s="198"/>
      <c r="HDB185" s="198"/>
      <c r="HDC185" s="198"/>
      <c r="HDD185" s="198"/>
      <c r="HDE185" s="198"/>
      <c r="HDF185" s="198"/>
      <c r="HDG185" s="198"/>
      <c r="HDH185" s="198"/>
      <c r="HDI185" s="198"/>
      <c r="HDJ185" s="198"/>
      <c r="HDK185" s="198"/>
      <c r="HDL185" s="198"/>
      <c r="HDM185" s="198"/>
      <c r="HDN185" s="198"/>
      <c r="HDO185" s="198"/>
      <c r="HDP185" s="198"/>
      <c r="HDQ185" s="198"/>
      <c r="HDR185" s="198"/>
      <c r="HDS185" s="198"/>
      <c r="HDT185" s="198"/>
      <c r="HDU185" s="198"/>
      <c r="HDV185" s="198"/>
      <c r="HDW185" s="198"/>
      <c r="HDX185" s="198"/>
      <c r="HDY185" s="198"/>
      <c r="HDZ185" s="198"/>
      <c r="HEA185" s="198"/>
      <c r="HEB185" s="198"/>
      <c r="HEC185" s="198"/>
      <c r="HED185" s="198"/>
      <c r="HEE185" s="198"/>
      <c r="HEF185" s="198"/>
      <c r="HEG185" s="198"/>
      <c r="HEH185" s="198"/>
      <c r="HEI185" s="198"/>
      <c r="HEJ185" s="198"/>
      <c r="HEK185" s="198"/>
      <c r="HEL185" s="198"/>
      <c r="HEM185" s="198"/>
      <c r="HEN185" s="198"/>
      <c r="HEO185" s="198"/>
      <c r="HEP185" s="198"/>
      <c r="HEQ185" s="198"/>
      <c r="HER185" s="198"/>
      <c r="HES185" s="198"/>
      <c r="HET185" s="198"/>
      <c r="HEU185" s="198"/>
      <c r="HEV185" s="198"/>
      <c r="HEW185" s="198"/>
      <c r="HEX185" s="198"/>
      <c r="HEY185" s="198"/>
      <c r="HEZ185" s="198"/>
      <c r="HFA185" s="198"/>
      <c r="HFB185" s="198"/>
      <c r="HFC185" s="198"/>
      <c r="HFD185" s="198"/>
      <c r="HFE185" s="198"/>
      <c r="HFF185" s="198"/>
      <c r="HFG185" s="198"/>
      <c r="HFH185" s="198"/>
      <c r="HFI185" s="198"/>
      <c r="HFJ185" s="198"/>
      <c r="HFK185" s="198"/>
      <c r="HFL185" s="198"/>
      <c r="HFM185" s="198"/>
      <c r="HFN185" s="198"/>
      <c r="HFO185" s="198"/>
      <c r="HFP185" s="198"/>
      <c r="HFQ185" s="198"/>
      <c r="HFR185" s="198"/>
      <c r="HFS185" s="198"/>
      <c r="HFT185" s="198"/>
      <c r="HFU185" s="198"/>
      <c r="HFV185" s="198"/>
      <c r="HFW185" s="198"/>
      <c r="HFX185" s="198"/>
      <c r="HFY185" s="198"/>
      <c r="HFZ185" s="198"/>
      <c r="HGA185" s="198"/>
      <c r="HGB185" s="198"/>
      <c r="HGC185" s="198"/>
      <c r="HGD185" s="198"/>
      <c r="HGE185" s="198"/>
      <c r="HGF185" s="198"/>
      <c r="HGG185" s="198"/>
      <c r="HGH185" s="198"/>
      <c r="HGI185" s="198"/>
      <c r="HGJ185" s="198"/>
      <c r="HGK185" s="198"/>
      <c r="HGL185" s="198"/>
      <c r="HGM185" s="198"/>
      <c r="HGN185" s="198"/>
      <c r="HGO185" s="198"/>
      <c r="HGP185" s="198"/>
      <c r="HGQ185" s="198"/>
      <c r="HGR185" s="198"/>
      <c r="HGS185" s="198"/>
      <c r="HGT185" s="198"/>
      <c r="HGU185" s="198"/>
      <c r="HGV185" s="198"/>
      <c r="HGW185" s="198"/>
      <c r="HGX185" s="198"/>
      <c r="HGY185" s="198"/>
      <c r="HGZ185" s="198"/>
      <c r="HHA185" s="198"/>
      <c r="HHB185" s="198"/>
      <c r="HHC185" s="198"/>
      <c r="HHD185" s="198"/>
      <c r="HHE185" s="198"/>
      <c r="HHF185" s="198"/>
      <c r="HHG185" s="198"/>
      <c r="HHH185" s="198"/>
      <c r="HHI185" s="198"/>
      <c r="HHJ185" s="198"/>
      <c r="HHK185" s="198"/>
      <c r="HHL185" s="198"/>
      <c r="HHM185" s="198"/>
      <c r="HHN185" s="198"/>
      <c r="HHO185" s="198"/>
      <c r="HHP185" s="198"/>
      <c r="HHQ185" s="198"/>
      <c r="HHR185" s="198"/>
      <c r="HHS185" s="198"/>
      <c r="HHT185" s="198"/>
      <c r="HHU185" s="198"/>
      <c r="HHV185" s="198"/>
      <c r="HHW185" s="198"/>
      <c r="HHX185" s="198"/>
      <c r="HHY185" s="198"/>
      <c r="HHZ185" s="198"/>
      <c r="HIA185" s="198"/>
      <c r="HIB185" s="198"/>
      <c r="HIC185" s="198"/>
      <c r="HID185" s="198"/>
      <c r="HIE185" s="198"/>
      <c r="HIF185" s="198"/>
      <c r="HIG185" s="198"/>
      <c r="HIH185" s="198"/>
      <c r="HII185" s="198"/>
      <c r="HIJ185" s="198"/>
      <c r="HIK185" s="198"/>
      <c r="HIL185" s="198"/>
      <c r="HIM185" s="198"/>
      <c r="HIN185" s="198"/>
      <c r="HIO185" s="198"/>
      <c r="HIP185" s="198"/>
      <c r="HIQ185" s="198"/>
      <c r="HIR185" s="198"/>
      <c r="HIS185" s="198"/>
      <c r="HIT185" s="198"/>
      <c r="HIU185" s="198"/>
      <c r="HIV185" s="198"/>
      <c r="HIW185" s="198"/>
      <c r="HIX185" s="198"/>
      <c r="HIY185" s="198"/>
      <c r="HIZ185" s="198"/>
      <c r="HJA185" s="198"/>
      <c r="HJB185" s="198"/>
      <c r="HJC185" s="198"/>
      <c r="HJD185" s="198"/>
      <c r="HJE185" s="198"/>
      <c r="HJF185" s="198"/>
      <c r="HJG185" s="198"/>
      <c r="HJH185" s="198"/>
      <c r="HJI185" s="198"/>
      <c r="HJJ185" s="198"/>
      <c r="HJK185" s="198"/>
      <c r="HJL185" s="198"/>
      <c r="HJM185" s="198"/>
      <c r="HJN185" s="198"/>
      <c r="HJO185" s="198"/>
      <c r="HJP185" s="198"/>
      <c r="HJQ185" s="198"/>
      <c r="HJR185" s="198"/>
      <c r="HJS185" s="198"/>
      <c r="HJT185" s="198"/>
      <c r="HJU185" s="198"/>
      <c r="HJV185" s="198"/>
      <c r="HJW185" s="198"/>
      <c r="HJX185" s="198"/>
      <c r="HJY185" s="198"/>
      <c r="HJZ185" s="198"/>
      <c r="HKA185" s="198"/>
      <c r="HKB185" s="198"/>
      <c r="HKC185" s="198"/>
      <c r="HKD185" s="198"/>
      <c r="HKE185" s="198"/>
      <c r="HKF185" s="198"/>
      <c r="HKG185" s="198"/>
      <c r="HKH185" s="198"/>
      <c r="HKI185" s="198"/>
      <c r="HKJ185" s="198"/>
      <c r="HKK185" s="198"/>
      <c r="HKL185" s="198"/>
      <c r="HKM185" s="198"/>
      <c r="HKN185" s="198"/>
      <c r="HKO185" s="198"/>
      <c r="HKP185" s="198"/>
      <c r="HKQ185" s="198"/>
      <c r="HKR185" s="198"/>
      <c r="HKS185" s="198"/>
      <c r="HKT185" s="198"/>
      <c r="HKU185" s="198"/>
      <c r="HKV185" s="198"/>
      <c r="HKW185" s="198"/>
      <c r="HKX185" s="198"/>
      <c r="HKY185" s="198"/>
      <c r="HKZ185" s="198"/>
      <c r="HLA185" s="198"/>
      <c r="HLB185" s="198"/>
      <c r="HLC185" s="198"/>
      <c r="HLD185" s="198"/>
      <c r="HLE185" s="198"/>
      <c r="HLF185" s="198"/>
      <c r="HLG185" s="198"/>
      <c r="HLH185" s="198"/>
      <c r="HLI185" s="198"/>
      <c r="HLJ185" s="198"/>
      <c r="HLK185" s="198"/>
      <c r="HLL185" s="198"/>
      <c r="HLM185" s="198"/>
      <c r="HLN185" s="198"/>
      <c r="HLO185" s="198"/>
      <c r="HLP185" s="198"/>
      <c r="HLQ185" s="198"/>
      <c r="HLR185" s="198"/>
      <c r="HLS185" s="198"/>
      <c r="HLT185" s="198"/>
      <c r="HLU185" s="198"/>
      <c r="HLV185" s="198"/>
      <c r="HLW185" s="198"/>
      <c r="HLX185" s="198"/>
      <c r="HLY185" s="198"/>
      <c r="HLZ185" s="198"/>
      <c r="HMA185" s="198"/>
      <c r="HMB185" s="198"/>
      <c r="HMC185" s="198"/>
      <c r="HMD185" s="198"/>
      <c r="HME185" s="198"/>
      <c r="HMF185" s="198"/>
      <c r="HMG185" s="198"/>
      <c r="HMH185" s="198"/>
      <c r="HMI185" s="198"/>
      <c r="HMJ185" s="198"/>
      <c r="HMK185" s="198"/>
      <c r="HML185" s="198"/>
      <c r="HMM185" s="198"/>
      <c r="HMN185" s="198"/>
      <c r="HMO185" s="198"/>
      <c r="HMP185" s="198"/>
      <c r="HMQ185" s="198"/>
      <c r="HMR185" s="198"/>
      <c r="HMS185" s="198"/>
      <c r="HMT185" s="198"/>
      <c r="HMU185" s="198"/>
      <c r="HMV185" s="198"/>
      <c r="HMW185" s="198"/>
      <c r="HMX185" s="198"/>
      <c r="HMY185" s="198"/>
      <c r="HMZ185" s="198"/>
      <c r="HNA185" s="198"/>
      <c r="HNB185" s="198"/>
      <c r="HNC185" s="198"/>
      <c r="HND185" s="198"/>
      <c r="HNE185" s="198"/>
      <c r="HNF185" s="198"/>
      <c r="HNG185" s="198"/>
      <c r="HNH185" s="198"/>
      <c r="HNI185" s="198"/>
      <c r="HNJ185" s="198"/>
      <c r="HNK185" s="198"/>
      <c r="HNL185" s="198"/>
      <c r="HNM185" s="198"/>
      <c r="HNN185" s="198"/>
      <c r="HNO185" s="198"/>
      <c r="HNP185" s="198"/>
      <c r="HNQ185" s="198"/>
      <c r="HNR185" s="198"/>
      <c r="HNS185" s="198"/>
      <c r="HNT185" s="198"/>
      <c r="HNU185" s="198"/>
      <c r="HNV185" s="198"/>
      <c r="HNW185" s="198"/>
      <c r="HNX185" s="198"/>
      <c r="HNY185" s="198"/>
      <c r="HNZ185" s="198"/>
      <c r="HOA185" s="198"/>
      <c r="HOB185" s="198"/>
      <c r="HOC185" s="198"/>
      <c r="HOD185" s="198"/>
      <c r="HOE185" s="198"/>
      <c r="HOF185" s="198"/>
      <c r="HOG185" s="198"/>
      <c r="HOH185" s="198"/>
      <c r="HOI185" s="198"/>
      <c r="HOJ185" s="198"/>
      <c r="HOK185" s="198"/>
      <c r="HOL185" s="198"/>
      <c r="HOM185" s="198"/>
      <c r="HON185" s="198"/>
      <c r="HOO185" s="198"/>
      <c r="HOP185" s="198"/>
      <c r="HOQ185" s="198"/>
      <c r="HOR185" s="198"/>
      <c r="HOS185" s="198"/>
      <c r="HOT185" s="198"/>
      <c r="HOU185" s="198"/>
      <c r="HOV185" s="198"/>
      <c r="HOW185" s="198"/>
      <c r="HOX185" s="198"/>
      <c r="HOY185" s="198"/>
      <c r="HOZ185" s="198"/>
      <c r="HPA185" s="198"/>
      <c r="HPB185" s="198"/>
      <c r="HPC185" s="198"/>
      <c r="HPD185" s="198"/>
      <c r="HPE185" s="198"/>
      <c r="HPF185" s="198"/>
      <c r="HPG185" s="198"/>
      <c r="HPH185" s="198"/>
      <c r="HPI185" s="198"/>
      <c r="HPJ185" s="198"/>
      <c r="HPK185" s="198"/>
      <c r="HPL185" s="198"/>
      <c r="HPM185" s="198"/>
      <c r="HPN185" s="198"/>
      <c r="HPO185" s="198"/>
      <c r="HPP185" s="198"/>
      <c r="HPQ185" s="198"/>
      <c r="HPR185" s="198"/>
      <c r="HPS185" s="198"/>
      <c r="HPT185" s="198"/>
      <c r="HPU185" s="198"/>
      <c r="HPV185" s="198"/>
      <c r="HPW185" s="198"/>
      <c r="HPX185" s="198"/>
      <c r="HPY185" s="198"/>
      <c r="HPZ185" s="198"/>
      <c r="HQA185" s="198"/>
      <c r="HQB185" s="198"/>
      <c r="HQC185" s="198"/>
      <c r="HQD185" s="198"/>
      <c r="HQE185" s="198"/>
      <c r="HQF185" s="198"/>
      <c r="HQG185" s="198"/>
      <c r="HQH185" s="198"/>
      <c r="HQI185" s="198"/>
      <c r="HQJ185" s="198"/>
      <c r="HQK185" s="198"/>
      <c r="HQL185" s="198"/>
      <c r="HQM185" s="198"/>
      <c r="HQN185" s="198"/>
      <c r="HQO185" s="198"/>
      <c r="HQP185" s="198"/>
      <c r="HQQ185" s="198"/>
      <c r="HQR185" s="198"/>
      <c r="HQS185" s="198"/>
      <c r="HQT185" s="198"/>
      <c r="HQU185" s="198"/>
      <c r="HQV185" s="198"/>
      <c r="HQW185" s="198"/>
      <c r="HQX185" s="198"/>
      <c r="HQY185" s="198"/>
      <c r="HQZ185" s="198"/>
      <c r="HRA185" s="198"/>
      <c r="HRB185" s="198"/>
      <c r="HRC185" s="198"/>
      <c r="HRD185" s="198"/>
      <c r="HRE185" s="198"/>
      <c r="HRF185" s="198"/>
      <c r="HRG185" s="198"/>
      <c r="HRH185" s="198"/>
      <c r="HRI185" s="198"/>
      <c r="HRJ185" s="198"/>
      <c r="HRK185" s="198"/>
      <c r="HRL185" s="198"/>
      <c r="HRM185" s="198"/>
      <c r="HRN185" s="198"/>
      <c r="HRO185" s="198"/>
      <c r="HRP185" s="198"/>
      <c r="HRQ185" s="198"/>
      <c r="HRR185" s="198"/>
      <c r="HRS185" s="198"/>
      <c r="HRT185" s="198"/>
      <c r="HRU185" s="198"/>
      <c r="HRV185" s="198"/>
      <c r="HRW185" s="198"/>
      <c r="HRX185" s="198"/>
      <c r="HRY185" s="198"/>
      <c r="HRZ185" s="198"/>
      <c r="HSA185" s="198"/>
      <c r="HSB185" s="198"/>
      <c r="HSC185" s="198"/>
      <c r="HSD185" s="198"/>
      <c r="HSE185" s="198"/>
      <c r="HSF185" s="198"/>
      <c r="HSG185" s="198"/>
      <c r="HSH185" s="198"/>
      <c r="HSI185" s="198"/>
      <c r="HSJ185" s="198"/>
      <c r="HSK185" s="198"/>
      <c r="HSL185" s="198"/>
      <c r="HSM185" s="198"/>
      <c r="HSN185" s="198"/>
      <c r="HSO185" s="198"/>
      <c r="HSP185" s="198"/>
      <c r="HSQ185" s="198"/>
      <c r="HSR185" s="198"/>
      <c r="HSS185" s="198"/>
      <c r="HST185" s="198"/>
      <c r="HSU185" s="198"/>
      <c r="HSV185" s="198"/>
      <c r="HSW185" s="198"/>
      <c r="HSX185" s="198"/>
      <c r="HSY185" s="198"/>
      <c r="HSZ185" s="198"/>
      <c r="HTA185" s="198"/>
      <c r="HTB185" s="198"/>
      <c r="HTC185" s="198"/>
      <c r="HTD185" s="198"/>
      <c r="HTE185" s="198"/>
      <c r="HTF185" s="198"/>
      <c r="HTG185" s="198"/>
      <c r="HTH185" s="198"/>
      <c r="HTI185" s="198"/>
      <c r="HTJ185" s="198"/>
      <c r="HTK185" s="198"/>
      <c r="HTL185" s="198"/>
      <c r="HTM185" s="198"/>
      <c r="HTN185" s="198"/>
      <c r="HTO185" s="198"/>
      <c r="HTP185" s="198"/>
      <c r="HTQ185" s="198"/>
      <c r="HTR185" s="198"/>
      <c r="HTS185" s="198"/>
      <c r="HTT185" s="198"/>
      <c r="HTU185" s="198"/>
      <c r="HTV185" s="198"/>
      <c r="HTW185" s="198"/>
      <c r="HTX185" s="198"/>
      <c r="HTY185" s="198"/>
      <c r="HTZ185" s="198"/>
      <c r="HUA185" s="198"/>
      <c r="HUB185" s="198"/>
      <c r="HUC185" s="198"/>
      <c r="HUD185" s="198"/>
      <c r="HUE185" s="198"/>
      <c r="HUF185" s="198"/>
      <c r="HUG185" s="198"/>
      <c r="HUH185" s="198"/>
      <c r="HUI185" s="198"/>
      <c r="HUJ185" s="198"/>
      <c r="HUK185" s="198"/>
      <c r="HUL185" s="198"/>
      <c r="HUM185" s="198"/>
      <c r="HUN185" s="198"/>
      <c r="HUO185" s="198"/>
      <c r="HUP185" s="198"/>
      <c r="HUQ185" s="198"/>
      <c r="HUR185" s="198"/>
      <c r="HUS185" s="198"/>
      <c r="HUT185" s="198"/>
      <c r="HUU185" s="198"/>
      <c r="HUV185" s="198"/>
      <c r="HUW185" s="198"/>
      <c r="HUX185" s="198"/>
      <c r="HUY185" s="198"/>
      <c r="HUZ185" s="198"/>
      <c r="HVA185" s="198"/>
      <c r="HVB185" s="198"/>
      <c r="HVC185" s="198"/>
      <c r="HVD185" s="198"/>
      <c r="HVE185" s="198"/>
      <c r="HVF185" s="198"/>
      <c r="HVG185" s="198"/>
      <c r="HVH185" s="198"/>
      <c r="HVI185" s="198"/>
      <c r="HVJ185" s="198"/>
      <c r="HVK185" s="198"/>
      <c r="HVL185" s="198"/>
      <c r="HVM185" s="198"/>
      <c r="HVN185" s="198"/>
      <c r="HVO185" s="198"/>
      <c r="HVP185" s="198"/>
      <c r="HVQ185" s="198"/>
      <c r="HVR185" s="198"/>
      <c r="HVS185" s="198"/>
      <c r="HVT185" s="198"/>
      <c r="HVU185" s="198"/>
      <c r="HVV185" s="198"/>
      <c r="HVW185" s="198"/>
      <c r="HVX185" s="198"/>
      <c r="HVY185" s="198"/>
      <c r="HVZ185" s="198"/>
      <c r="HWA185" s="198"/>
      <c r="HWB185" s="198"/>
      <c r="HWC185" s="198"/>
      <c r="HWD185" s="198"/>
      <c r="HWE185" s="198"/>
      <c r="HWF185" s="198"/>
      <c r="HWG185" s="198"/>
      <c r="HWH185" s="198"/>
      <c r="HWI185" s="198"/>
      <c r="HWJ185" s="198"/>
      <c r="HWK185" s="198"/>
      <c r="HWL185" s="198"/>
      <c r="HWM185" s="198"/>
      <c r="HWN185" s="198"/>
      <c r="HWO185" s="198"/>
      <c r="HWP185" s="198"/>
      <c r="HWQ185" s="198"/>
      <c r="HWR185" s="198"/>
      <c r="HWS185" s="198"/>
      <c r="HWT185" s="198"/>
      <c r="HWU185" s="198"/>
      <c r="HWV185" s="198"/>
      <c r="HWW185" s="198"/>
      <c r="HWX185" s="198"/>
      <c r="HWY185" s="198"/>
      <c r="HWZ185" s="198"/>
      <c r="HXA185" s="198"/>
      <c r="HXB185" s="198"/>
      <c r="HXC185" s="198"/>
      <c r="HXD185" s="198"/>
      <c r="HXE185" s="198"/>
      <c r="HXF185" s="198"/>
      <c r="HXG185" s="198"/>
      <c r="HXH185" s="198"/>
      <c r="HXI185" s="198"/>
      <c r="HXJ185" s="198"/>
      <c r="HXK185" s="198"/>
      <c r="HXL185" s="198"/>
      <c r="HXM185" s="198"/>
      <c r="HXN185" s="198"/>
      <c r="HXO185" s="198"/>
      <c r="HXP185" s="198"/>
      <c r="HXQ185" s="198"/>
      <c r="HXR185" s="198"/>
      <c r="HXS185" s="198"/>
      <c r="HXT185" s="198"/>
      <c r="HXU185" s="198"/>
      <c r="HXV185" s="198"/>
      <c r="HXW185" s="198"/>
      <c r="HXX185" s="198"/>
      <c r="HXY185" s="198"/>
      <c r="HXZ185" s="198"/>
      <c r="HYA185" s="198"/>
      <c r="HYB185" s="198"/>
      <c r="HYC185" s="198"/>
      <c r="HYD185" s="198"/>
      <c r="HYE185" s="198"/>
      <c r="HYF185" s="198"/>
      <c r="HYG185" s="198"/>
      <c r="HYH185" s="198"/>
      <c r="HYI185" s="198"/>
      <c r="HYJ185" s="198"/>
      <c r="HYK185" s="198"/>
      <c r="HYL185" s="198"/>
      <c r="HYM185" s="198"/>
      <c r="HYN185" s="198"/>
      <c r="HYO185" s="198"/>
      <c r="HYP185" s="198"/>
      <c r="HYQ185" s="198"/>
      <c r="HYR185" s="198"/>
      <c r="HYS185" s="198"/>
      <c r="HYT185" s="198"/>
      <c r="HYU185" s="198"/>
      <c r="HYV185" s="198"/>
      <c r="HYW185" s="198"/>
      <c r="HYX185" s="198"/>
      <c r="HYY185" s="198"/>
      <c r="HYZ185" s="198"/>
      <c r="HZA185" s="198"/>
      <c r="HZB185" s="198"/>
      <c r="HZC185" s="198"/>
      <c r="HZD185" s="198"/>
      <c r="HZE185" s="198"/>
      <c r="HZF185" s="198"/>
      <c r="HZG185" s="198"/>
      <c r="HZH185" s="198"/>
      <c r="HZI185" s="198"/>
      <c r="HZJ185" s="198"/>
      <c r="HZK185" s="198"/>
      <c r="HZL185" s="198"/>
      <c r="HZM185" s="198"/>
      <c r="HZN185" s="198"/>
      <c r="HZO185" s="198"/>
      <c r="HZP185" s="198"/>
      <c r="HZQ185" s="198"/>
      <c r="HZR185" s="198"/>
      <c r="HZS185" s="198"/>
      <c r="HZT185" s="198"/>
      <c r="HZU185" s="198"/>
      <c r="HZV185" s="198"/>
      <c r="HZW185" s="198"/>
      <c r="HZX185" s="198"/>
      <c r="HZY185" s="198"/>
      <c r="HZZ185" s="198"/>
      <c r="IAA185" s="198"/>
      <c r="IAB185" s="198"/>
      <c r="IAC185" s="198"/>
      <c r="IAD185" s="198"/>
      <c r="IAE185" s="198"/>
      <c r="IAF185" s="198"/>
      <c r="IAG185" s="198"/>
      <c r="IAH185" s="198"/>
      <c r="IAI185" s="198"/>
      <c r="IAJ185" s="198"/>
      <c r="IAK185" s="198"/>
      <c r="IAL185" s="198"/>
      <c r="IAM185" s="198"/>
      <c r="IAN185" s="198"/>
      <c r="IAO185" s="198"/>
      <c r="IAP185" s="198"/>
      <c r="IAQ185" s="198"/>
      <c r="IAR185" s="198"/>
      <c r="IAS185" s="198"/>
      <c r="IAT185" s="198"/>
      <c r="IAU185" s="198"/>
      <c r="IAV185" s="198"/>
      <c r="IAW185" s="198"/>
      <c r="IAX185" s="198"/>
      <c r="IAY185" s="198"/>
      <c r="IAZ185" s="198"/>
      <c r="IBA185" s="198"/>
      <c r="IBB185" s="198"/>
      <c r="IBC185" s="198"/>
      <c r="IBD185" s="198"/>
      <c r="IBE185" s="198"/>
      <c r="IBF185" s="198"/>
      <c r="IBG185" s="198"/>
      <c r="IBH185" s="198"/>
      <c r="IBI185" s="198"/>
      <c r="IBJ185" s="198"/>
      <c r="IBK185" s="198"/>
      <c r="IBL185" s="198"/>
      <c r="IBM185" s="198"/>
      <c r="IBN185" s="198"/>
      <c r="IBO185" s="198"/>
      <c r="IBP185" s="198"/>
      <c r="IBQ185" s="198"/>
      <c r="IBR185" s="198"/>
      <c r="IBS185" s="198"/>
      <c r="IBT185" s="198"/>
      <c r="IBU185" s="198"/>
      <c r="IBV185" s="198"/>
      <c r="IBW185" s="198"/>
      <c r="IBX185" s="198"/>
      <c r="IBY185" s="198"/>
      <c r="IBZ185" s="198"/>
      <c r="ICA185" s="198"/>
      <c r="ICB185" s="198"/>
      <c r="ICC185" s="198"/>
      <c r="ICD185" s="198"/>
      <c r="ICE185" s="198"/>
      <c r="ICF185" s="198"/>
      <c r="ICG185" s="198"/>
      <c r="ICH185" s="198"/>
      <c r="ICI185" s="198"/>
      <c r="ICJ185" s="198"/>
      <c r="ICK185" s="198"/>
      <c r="ICL185" s="198"/>
      <c r="ICM185" s="198"/>
      <c r="ICN185" s="198"/>
      <c r="ICO185" s="198"/>
      <c r="ICP185" s="198"/>
      <c r="ICQ185" s="198"/>
      <c r="ICR185" s="198"/>
      <c r="ICS185" s="198"/>
      <c r="ICT185" s="198"/>
      <c r="ICU185" s="198"/>
      <c r="ICV185" s="198"/>
      <c r="ICW185" s="198"/>
      <c r="ICX185" s="198"/>
      <c r="ICY185" s="198"/>
      <c r="ICZ185" s="198"/>
      <c r="IDA185" s="198"/>
      <c r="IDB185" s="198"/>
      <c r="IDC185" s="198"/>
      <c r="IDD185" s="198"/>
      <c r="IDE185" s="198"/>
      <c r="IDF185" s="198"/>
      <c r="IDG185" s="198"/>
      <c r="IDH185" s="198"/>
      <c r="IDI185" s="198"/>
      <c r="IDJ185" s="198"/>
      <c r="IDK185" s="198"/>
      <c r="IDL185" s="198"/>
      <c r="IDM185" s="198"/>
      <c r="IDN185" s="198"/>
      <c r="IDO185" s="198"/>
      <c r="IDP185" s="198"/>
      <c r="IDQ185" s="198"/>
      <c r="IDR185" s="198"/>
      <c r="IDS185" s="198"/>
      <c r="IDT185" s="198"/>
      <c r="IDU185" s="198"/>
      <c r="IDV185" s="198"/>
      <c r="IDW185" s="198"/>
      <c r="IDX185" s="198"/>
      <c r="IDY185" s="198"/>
      <c r="IDZ185" s="198"/>
      <c r="IEA185" s="198"/>
      <c r="IEB185" s="198"/>
      <c r="IEC185" s="198"/>
      <c r="IED185" s="198"/>
      <c r="IEE185" s="198"/>
      <c r="IEF185" s="198"/>
      <c r="IEG185" s="198"/>
      <c r="IEH185" s="198"/>
      <c r="IEI185" s="198"/>
      <c r="IEJ185" s="198"/>
      <c r="IEK185" s="198"/>
      <c r="IEL185" s="198"/>
      <c r="IEM185" s="198"/>
      <c r="IEN185" s="198"/>
      <c r="IEO185" s="198"/>
      <c r="IEP185" s="198"/>
      <c r="IEQ185" s="198"/>
      <c r="IER185" s="198"/>
      <c r="IES185" s="198"/>
      <c r="IET185" s="198"/>
      <c r="IEU185" s="198"/>
      <c r="IEV185" s="198"/>
      <c r="IEW185" s="198"/>
      <c r="IEX185" s="198"/>
      <c r="IEY185" s="198"/>
      <c r="IEZ185" s="198"/>
      <c r="IFA185" s="198"/>
      <c r="IFB185" s="198"/>
      <c r="IFC185" s="198"/>
      <c r="IFD185" s="198"/>
      <c r="IFE185" s="198"/>
      <c r="IFF185" s="198"/>
      <c r="IFG185" s="198"/>
      <c r="IFH185" s="198"/>
      <c r="IFI185" s="198"/>
      <c r="IFJ185" s="198"/>
      <c r="IFK185" s="198"/>
      <c r="IFL185" s="198"/>
      <c r="IFM185" s="198"/>
      <c r="IFN185" s="198"/>
      <c r="IFO185" s="198"/>
      <c r="IFP185" s="198"/>
      <c r="IFQ185" s="198"/>
      <c r="IFR185" s="198"/>
      <c r="IFS185" s="198"/>
      <c r="IFT185" s="198"/>
      <c r="IFU185" s="198"/>
      <c r="IFV185" s="198"/>
      <c r="IFW185" s="198"/>
      <c r="IFX185" s="198"/>
      <c r="IFY185" s="198"/>
      <c r="IFZ185" s="198"/>
      <c r="IGA185" s="198"/>
      <c r="IGB185" s="198"/>
      <c r="IGC185" s="198"/>
      <c r="IGD185" s="198"/>
      <c r="IGE185" s="198"/>
      <c r="IGF185" s="198"/>
      <c r="IGG185" s="198"/>
      <c r="IGH185" s="198"/>
      <c r="IGI185" s="198"/>
      <c r="IGJ185" s="198"/>
      <c r="IGK185" s="198"/>
      <c r="IGL185" s="198"/>
      <c r="IGM185" s="198"/>
      <c r="IGN185" s="198"/>
      <c r="IGO185" s="198"/>
      <c r="IGP185" s="198"/>
      <c r="IGQ185" s="198"/>
      <c r="IGR185" s="198"/>
      <c r="IGS185" s="198"/>
      <c r="IGT185" s="198"/>
      <c r="IGU185" s="198"/>
      <c r="IGV185" s="198"/>
      <c r="IGW185" s="198"/>
      <c r="IGX185" s="198"/>
      <c r="IGY185" s="198"/>
      <c r="IGZ185" s="198"/>
      <c r="IHA185" s="198"/>
      <c r="IHB185" s="198"/>
      <c r="IHC185" s="198"/>
      <c r="IHD185" s="198"/>
      <c r="IHE185" s="198"/>
      <c r="IHF185" s="198"/>
      <c r="IHG185" s="198"/>
      <c r="IHH185" s="198"/>
      <c r="IHI185" s="198"/>
      <c r="IHJ185" s="198"/>
      <c r="IHK185" s="198"/>
      <c r="IHL185" s="198"/>
      <c r="IHM185" s="198"/>
      <c r="IHN185" s="198"/>
      <c r="IHO185" s="198"/>
      <c r="IHP185" s="198"/>
      <c r="IHQ185" s="198"/>
      <c r="IHR185" s="198"/>
      <c r="IHS185" s="198"/>
      <c r="IHT185" s="198"/>
      <c r="IHU185" s="198"/>
      <c r="IHV185" s="198"/>
      <c r="IHW185" s="198"/>
      <c r="IHX185" s="198"/>
      <c r="IHY185" s="198"/>
      <c r="IHZ185" s="198"/>
      <c r="IIA185" s="198"/>
      <c r="IIB185" s="198"/>
      <c r="IIC185" s="198"/>
      <c r="IID185" s="198"/>
      <c r="IIE185" s="198"/>
      <c r="IIF185" s="198"/>
      <c r="IIG185" s="198"/>
      <c r="IIH185" s="198"/>
      <c r="III185" s="198"/>
      <c r="IIJ185" s="198"/>
      <c r="IIK185" s="198"/>
      <c r="IIL185" s="198"/>
      <c r="IIM185" s="198"/>
      <c r="IIN185" s="198"/>
      <c r="IIO185" s="198"/>
      <c r="IIP185" s="198"/>
      <c r="IIQ185" s="198"/>
      <c r="IIR185" s="198"/>
      <c r="IIS185" s="198"/>
      <c r="IIT185" s="198"/>
      <c r="IIU185" s="198"/>
      <c r="IIV185" s="198"/>
      <c r="IIW185" s="198"/>
      <c r="IIX185" s="198"/>
      <c r="IIY185" s="198"/>
      <c r="IIZ185" s="198"/>
      <c r="IJA185" s="198"/>
      <c r="IJB185" s="198"/>
      <c r="IJC185" s="198"/>
      <c r="IJD185" s="198"/>
      <c r="IJE185" s="198"/>
      <c r="IJF185" s="198"/>
      <c r="IJG185" s="198"/>
      <c r="IJH185" s="198"/>
      <c r="IJI185" s="198"/>
      <c r="IJJ185" s="198"/>
      <c r="IJK185" s="198"/>
      <c r="IJL185" s="198"/>
      <c r="IJM185" s="198"/>
      <c r="IJN185" s="198"/>
      <c r="IJO185" s="198"/>
      <c r="IJP185" s="198"/>
      <c r="IJQ185" s="198"/>
      <c r="IJR185" s="198"/>
      <c r="IJS185" s="198"/>
      <c r="IJT185" s="198"/>
      <c r="IJU185" s="198"/>
      <c r="IJV185" s="198"/>
      <c r="IJW185" s="198"/>
      <c r="IJX185" s="198"/>
      <c r="IJY185" s="198"/>
      <c r="IJZ185" s="198"/>
      <c r="IKA185" s="198"/>
      <c r="IKB185" s="198"/>
      <c r="IKC185" s="198"/>
      <c r="IKD185" s="198"/>
      <c r="IKE185" s="198"/>
      <c r="IKF185" s="198"/>
      <c r="IKG185" s="198"/>
      <c r="IKH185" s="198"/>
      <c r="IKI185" s="198"/>
      <c r="IKJ185" s="198"/>
      <c r="IKK185" s="198"/>
      <c r="IKL185" s="198"/>
      <c r="IKM185" s="198"/>
      <c r="IKN185" s="198"/>
      <c r="IKO185" s="198"/>
      <c r="IKP185" s="198"/>
      <c r="IKQ185" s="198"/>
      <c r="IKR185" s="198"/>
      <c r="IKS185" s="198"/>
      <c r="IKT185" s="198"/>
      <c r="IKU185" s="198"/>
      <c r="IKV185" s="198"/>
      <c r="IKW185" s="198"/>
      <c r="IKX185" s="198"/>
      <c r="IKY185" s="198"/>
      <c r="IKZ185" s="198"/>
      <c r="ILA185" s="198"/>
      <c r="ILB185" s="198"/>
      <c r="ILC185" s="198"/>
      <c r="ILD185" s="198"/>
      <c r="ILE185" s="198"/>
      <c r="ILF185" s="198"/>
      <c r="ILG185" s="198"/>
      <c r="ILH185" s="198"/>
      <c r="ILI185" s="198"/>
      <c r="ILJ185" s="198"/>
      <c r="ILK185" s="198"/>
      <c r="ILL185" s="198"/>
      <c r="ILM185" s="198"/>
      <c r="ILN185" s="198"/>
      <c r="ILO185" s="198"/>
      <c r="ILP185" s="198"/>
      <c r="ILQ185" s="198"/>
      <c r="ILR185" s="198"/>
      <c r="ILS185" s="198"/>
      <c r="ILT185" s="198"/>
      <c r="ILU185" s="198"/>
      <c r="ILV185" s="198"/>
      <c r="ILW185" s="198"/>
      <c r="ILX185" s="198"/>
      <c r="ILY185" s="198"/>
      <c r="ILZ185" s="198"/>
      <c r="IMA185" s="198"/>
      <c r="IMB185" s="198"/>
      <c r="IMC185" s="198"/>
      <c r="IMD185" s="198"/>
      <c r="IME185" s="198"/>
      <c r="IMF185" s="198"/>
      <c r="IMG185" s="198"/>
      <c r="IMH185" s="198"/>
      <c r="IMI185" s="198"/>
      <c r="IMJ185" s="198"/>
      <c r="IMK185" s="198"/>
      <c r="IML185" s="198"/>
      <c r="IMM185" s="198"/>
      <c r="IMN185" s="198"/>
      <c r="IMO185" s="198"/>
      <c r="IMP185" s="198"/>
      <c r="IMQ185" s="198"/>
      <c r="IMR185" s="198"/>
      <c r="IMS185" s="198"/>
      <c r="IMT185" s="198"/>
      <c r="IMU185" s="198"/>
      <c r="IMV185" s="198"/>
      <c r="IMW185" s="198"/>
      <c r="IMX185" s="198"/>
      <c r="IMY185" s="198"/>
      <c r="IMZ185" s="198"/>
      <c r="INA185" s="198"/>
      <c r="INB185" s="198"/>
      <c r="INC185" s="198"/>
      <c r="IND185" s="198"/>
      <c r="INE185" s="198"/>
      <c r="INF185" s="198"/>
      <c r="ING185" s="198"/>
      <c r="INH185" s="198"/>
      <c r="INI185" s="198"/>
      <c r="INJ185" s="198"/>
      <c r="INK185" s="198"/>
      <c r="INL185" s="198"/>
      <c r="INM185" s="198"/>
      <c r="INN185" s="198"/>
      <c r="INO185" s="198"/>
      <c r="INP185" s="198"/>
      <c r="INQ185" s="198"/>
      <c r="INR185" s="198"/>
      <c r="INS185" s="198"/>
      <c r="INT185" s="198"/>
      <c r="INU185" s="198"/>
      <c r="INV185" s="198"/>
      <c r="INW185" s="198"/>
      <c r="INX185" s="198"/>
      <c r="INY185" s="198"/>
      <c r="INZ185" s="198"/>
      <c r="IOA185" s="198"/>
      <c r="IOB185" s="198"/>
      <c r="IOC185" s="198"/>
      <c r="IOD185" s="198"/>
      <c r="IOE185" s="198"/>
      <c r="IOF185" s="198"/>
      <c r="IOG185" s="198"/>
      <c r="IOH185" s="198"/>
      <c r="IOI185" s="198"/>
      <c r="IOJ185" s="198"/>
      <c r="IOK185" s="198"/>
      <c r="IOL185" s="198"/>
      <c r="IOM185" s="198"/>
      <c r="ION185" s="198"/>
      <c r="IOO185" s="198"/>
      <c r="IOP185" s="198"/>
      <c r="IOQ185" s="198"/>
      <c r="IOR185" s="198"/>
      <c r="IOS185" s="198"/>
      <c r="IOT185" s="198"/>
      <c r="IOU185" s="198"/>
      <c r="IOV185" s="198"/>
      <c r="IOW185" s="198"/>
      <c r="IOX185" s="198"/>
      <c r="IOY185" s="198"/>
      <c r="IOZ185" s="198"/>
      <c r="IPA185" s="198"/>
      <c r="IPB185" s="198"/>
      <c r="IPC185" s="198"/>
      <c r="IPD185" s="198"/>
      <c r="IPE185" s="198"/>
      <c r="IPF185" s="198"/>
      <c r="IPG185" s="198"/>
      <c r="IPH185" s="198"/>
      <c r="IPI185" s="198"/>
      <c r="IPJ185" s="198"/>
      <c r="IPK185" s="198"/>
      <c r="IPL185" s="198"/>
      <c r="IPM185" s="198"/>
      <c r="IPN185" s="198"/>
      <c r="IPO185" s="198"/>
      <c r="IPP185" s="198"/>
      <c r="IPQ185" s="198"/>
      <c r="IPR185" s="198"/>
      <c r="IPS185" s="198"/>
      <c r="IPT185" s="198"/>
      <c r="IPU185" s="198"/>
      <c r="IPV185" s="198"/>
      <c r="IPW185" s="198"/>
      <c r="IPX185" s="198"/>
      <c r="IPY185" s="198"/>
      <c r="IPZ185" s="198"/>
      <c r="IQA185" s="198"/>
      <c r="IQB185" s="198"/>
      <c r="IQC185" s="198"/>
      <c r="IQD185" s="198"/>
      <c r="IQE185" s="198"/>
      <c r="IQF185" s="198"/>
      <c r="IQG185" s="198"/>
      <c r="IQH185" s="198"/>
      <c r="IQI185" s="198"/>
      <c r="IQJ185" s="198"/>
      <c r="IQK185" s="198"/>
      <c r="IQL185" s="198"/>
      <c r="IQM185" s="198"/>
      <c r="IQN185" s="198"/>
      <c r="IQO185" s="198"/>
      <c r="IQP185" s="198"/>
      <c r="IQQ185" s="198"/>
      <c r="IQR185" s="198"/>
      <c r="IQS185" s="198"/>
      <c r="IQT185" s="198"/>
      <c r="IQU185" s="198"/>
      <c r="IQV185" s="198"/>
      <c r="IQW185" s="198"/>
      <c r="IQX185" s="198"/>
      <c r="IQY185" s="198"/>
      <c r="IQZ185" s="198"/>
      <c r="IRA185" s="198"/>
      <c r="IRB185" s="198"/>
      <c r="IRC185" s="198"/>
      <c r="IRD185" s="198"/>
      <c r="IRE185" s="198"/>
      <c r="IRF185" s="198"/>
      <c r="IRG185" s="198"/>
      <c r="IRH185" s="198"/>
      <c r="IRI185" s="198"/>
      <c r="IRJ185" s="198"/>
      <c r="IRK185" s="198"/>
      <c r="IRL185" s="198"/>
      <c r="IRM185" s="198"/>
      <c r="IRN185" s="198"/>
      <c r="IRO185" s="198"/>
      <c r="IRP185" s="198"/>
      <c r="IRQ185" s="198"/>
      <c r="IRR185" s="198"/>
      <c r="IRS185" s="198"/>
      <c r="IRT185" s="198"/>
      <c r="IRU185" s="198"/>
      <c r="IRV185" s="198"/>
      <c r="IRW185" s="198"/>
      <c r="IRX185" s="198"/>
      <c r="IRY185" s="198"/>
      <c r="IRZ185" s="198"/>
      <c r="ISA185" s="198"/>
      <c r="ISB185" s="198"/>
      <c r="ISC185" s="198"/>
      <c r="ISD185" s="198"/>
      <c r="ISE185" s="198"/>
      <c r="ISF185" s="198"/>
      <c r="ISG185" s="198"/>
      <c r="ISH185" s="198"/>
      <c r="ISI185" s="198"/>
      <c r="ISJ185" s="198"/>
      <c r="ISK185" s="198"/>
      <c r="ISL185" s="198"/>
      <c r="ISM185" s="198"/>
      <c r="ISN185" s="198"/>
      <c r="ISO185" s="198"/>
      <c r="ISP185" s="198"/>
      <c r="ISQ185" s="198"/>
      <c r="ISR185" s="198"/>
      <c r="ISS185" s="198"/>
      <c r="IST185" s="198"/>
      <c r="ISU185" s="198"/>
      <c r="ISV185" s="198"/>
      <c r="ISW185" s="198"/>
      <c r="ISX185" s="198"/>
      <c r="ISY185" s="198"/>
      <c r="ISZ185" s="198"/>
      <c r="ITA185" s="198"/>
      <c r="ITB185" s="198"/>
      <c r="ITC185" s="198"/>
      <c r="ITD185" s="198"/>
      <c r="ITE185" s="198"/>
      <c r="ITF185" s="198"/>
      <c r="ITG185" s="198"/>
      <c r="ITH185" s="198"/>
      <c r="ITI185" s="198"/>
      <c r="ITJ185" s="198"/>
      <c r="ITK185" s="198"/>
      <c r="ITL185" s="198"/>
      <c r="ITM185" s="198"/>
      <c r="ITN185" s="198"/>
      <c r="ITO185" s="198"/>
      <c r="ITP185" s="198"/>
      <c r="ITQ185" s="198"/>
      <c r="ITR185" s="198"/>
      <c r="ITS185" s="198"/>
      <c r="ITT185" s="198"/>
      <c r="ITU185" s="198"/>
      <c r="ITV185" s="198"/>
      <c r="ITW185" s="198"/>
      <c r="ITX185" s="198"/>
      <c r="ITY185" s="198"/>
      <c r="ITZ185" s="198"/>
      <c r="IUA185" s="198"/>
      <c r="IUB185" s="198"/>
      <c r="IUC185" s="198"/>
      <c r="IUD185" s="198"/>
      <c r="IUE185" s="198"/>
      <c r="IUF185" s="198"/>
      <c r="IUG185" s="198"/>
      <c r="IUH185" s="198"/>
      <c r="IUI185" s="198"/>
      <c r="IUJ185" s="198"/>
      <c r="IUK185" s="198"/>
      <c r="IUL185" s="198"/>
      <c r="IUM185" s="198"/>
      <c r="IUN185" s="198"/>
      <c r="IUO185" s="198"/>
      <c r="IUP185" s="198"/>
      <c r="IUQ185" s="198"/>
      <c r="IUR185" s="198"/>
      <c r="IUS185" s="198"/>
      <c r="IUT185" s="198"/>
      <c r="IUU185" s="198"/>
      <c r="IUV185" s="198"/>
      <c r="IUW185" s="198"/>
      <c r="IUX185" s="198"/>
      <c r="IUY185" s="198"/>
      <c r="IUZ185" s="198"/>
      <c r="IVA185" s="198"/>
      <c r="IVB185" s="198"/>
      <c r="IVC185" s="198"/>
      <c r="IVD185" s="198"/>
      <c r="IVE185" s="198"/>
      <c r="IVF185" s="198"/>
      <c r="IVG185" s="198"/>
      <c r="IVH185" s="198"/>
      <c r="IVI185" s="198"/>
      <c r="IVJ185" s="198"/>
      <c r="IVK185" s="198"/>
      <c r="IVL185" s="198"/>
      <c r="IVM185" s="198"/>
      <c r="IVN185" s="198"/>
      <c r="IVO185" s="198"/>
      <c r="IVP185" s="198"/>
      <c r="IVQ185" s="198"/>
      <c r="IVR185" s="198"/>
      <c r="IVS185" s="198"/>
      <c r="IVT185" s="198"/>
      <c r="IVU185" s="198"/>
      <c r="IVV185" s="198"/>
      <c r="IVW185" s="198"/>
      <c r="IVX185" s="198"/>
      <c r="IVY185" s="198"/>
      <c r="IVZ185" s="198"/>
      <c r="IWA185" s="198"/>
      <c r="IWB185" s="198"/>
      <c r="IWC185" s="198"/>
      <c r="IWD185" s="198"/>
      <c r="IWE185" s="198"/>
      <c r="IWF185" s="198"/>
      <c r="IWG185" s="198"/>
      <c r="IWH185" s="198"/>
      <c r="IWI185" s="198"/>
      <c r="IWJ185" s="198"/>
      <c r="IWK185" s="198"/>
      <c r="IWL185" s="198"/>
      <c r="IWM185" s="198"/>
      <c r="IWN185" s="198"/>
      <c r="IWO185" s="198"/>
      <c r="IWP185" s="198"/>
      <c r="IWQ185" s="198"/>
      <c r="IWR185" s="198"/>
      <c r="IWS185" s="198"/>
      <c r="IWT185" s="198"/>
      <c r="IWU185" s="198"/>
      <c r="IWV185" s="198"/>
      <c r="IWW185" s="198"/>
      <c r="IWX185" s="198"/>
      <c r="IWY185" s="198"/>
      <c r="IWZ185" s="198"/>
      <c r="IXA185" s="198"/>
      <c r="IXB185" s="198"/>
      <c r="IXC185" s="198"/>
      <c r="IXD185" s="198"/>
      <c r="IXE185" s="198"/>
      <c r="IXF185" s="198"/>
      <c r="IXG185" s="198"/>
      <c r="IXH185" s="198"/>
      <c r="IXI185" s="198"/>
      <c r="IXJ185" s="198"/>
      <c r="IXK185" s="198"/>
      <c r="IXL185" s="198"/>
      <c r="IXM185" s="198"/>
      <c r="IXN185" s="198"/>
      <c r="IXO185" s="198"/>
      <c r="IXP185" s="198"/>
      <c r="IXQ185" s="198"/>
      <c r="IXR185" s="198"/>
      <c r="IXS185" s="198"/>
      <c r="IXT185" s="198"/>
      <c r="IXU185" s="198"/>
      <c r="IXV185" s="198"/>
      <c r="IXW185" s="198"/>
      <c r="IXX185" s="198"/>
      <c r="IXY185" s="198"/>
      <c r="IXZ185" s="198"/>
      <c r="IYA185" s="198"/>
      <c r="IYB185" s="198"/>
      <c r="IYC185" s="198"/>
      <c r="IYD185" s="198"/>
      <c r="IYE185" s="198"/>
      <c r="IYF185" s="198"/>
      <c r="IYG185" s="198"/>
      <c r="IYH185" s="198"/>
      <c r="IYI185" s="198"/>
      <c r="IYJ185" s="198"/>
      <c r="IYK185" s="198"/>
      <c r="IYL185" s="198"/>
      <c r="IYM185" s="198"/>
      <c r="IYN185" s="198"/>
      <c r="IYO185" s="198"/>
      <c r="IYP185" s="198"/>
      <c r="IYQ185" s="198"/>
      <c r="IYR185" s="198"/>
      <c r="IYS185" s="198"/>
      <c r="IYT185" s="198"/>
      <c r="IYU185" s="198"/>
      <c r="IYV185" s="198"/>
      <c r="IYW185" s="198"/>
      <c r="IYX185" s="198"/>
      <c r="IYY185" s="198"/>
      <c r="IYZ185" s="198"/>
      <c r="IZA185" s="198"/>
      <c r="IZB185" s="198"/>
      <c r="IZC185" s="198"/>
      <c r="IZD185" s="198"/>
      <c r="IZE185" s="198"/>
      <c r="IZF185" s="198"/>
      <c r="IZG185" s="198"/>
      <c r="IZH185" s="198"/>
      <c r="IZI185" s="198"/>
      <c r="IZJ185" s="198"/>
      <c r="IZK185" s="198"/>
      <c r="IZL185" s="198"/>
      <c r="IZM185" s="198"/>
      <c r="IZN185" s="198"/>
      <c r="IZO185" s="198"/>
      <c r="IZP185" s="198"/>
      <c r="IZQ185" s="198"/>
      <c r="IZR185" s="198"/>
      <c r="IZS185" s="198"/>
      <c r="IZT185" s="198"/>
      <c r="IZU185" s="198"/>
      <c r="IZV185" s="198"/>
      <c r="IZW185" s="198"/>
      <c r="IZX185" s="198"/>
      <c r="IZY185" s="198"/>
      <c r="IZZ185" s="198"/>
      <c r="JAA185" s="198"/>
      <c r="JAB185" s="198"/>
      <c r="JAC185" s="198"/>
      <c r="JAD185" s="198"/>
      <c r="JAE185" s="198"/>
      <c r="JAF185" s="198"/>
      <c r="JAG185" s="198"/>
      <c r="JAH185" s="198"/>
      <c r="JAI185" s="198"/>
      <c r="JAJ185" s="198"/>
      <c r="JAK185" s="198"/>
      <c r="JAL185" s="198"/>
      <c r="JAM185" s="198"/>
      <c r="JAN185" s="198"/>
      <c r="JAO185" s="198"/>
      <c r="JAP185" s="198"/>
      <c r="JAQ185" s="198"/>
      <c r="JAR185" s="198"/>
      <c r="JAS185" s="198"/>
      <c r="JAT185" s="198"/>
      <c r="JAU185" s="198"/>
      <c r="JAV185" s="198"/>
      <c r="JAW185" s="198"/>
      <c r="JAX185" s="198"/>
      <c r="JAY185" s="198"/>
      <c r="JAZ185" s="198"/>
      <c r="JBA185" s="198"/>
      <c r="JBB185" s="198"/>
      <c r="JBC185" s="198"/>
      <c r="JBD185" s="198"/>
      <c r="JBE185" s="198"/>
      <c r="JBF185" s="198"/>
      <c r="JBG185" s="198"/>
      <c r="JBH185" s="198"/>
      <c r="JBI185" s="198"/>
      <c r="JBJ185" s="198"/>
      <c r="JBK185" s="198"/>
      <c r="JBL185" s="198"/>
      <c r="JBM185" s="198"/>
      <c r="JBN185" s="198"/>
      <c r="JBO185" s="198"/>
      <c r="JBP185" s="198"/>
      <c r="JBQ185" s="198"/>
      <c r="JBR185" s="198"/>
      <c r="JBS185" s="198"/>
      <c r="JBT185" s="198"/>
      <c r="JBU185" s="198"/>
      <c r="JBV185" s="198"/>
      <c r="JBW185" s="198"/>
      <c r="JBX185" s="198"/>
      <c r="JBY185" s="198"/>
      <c r="JBZ185" s="198"/>
      <c r="JCA185" s="198"/>
      <c r="JCB185" s="198"/>
      <c r="JCC185" s="198"/>
      <c r="JCD185" s="198"/>
      <c r="JCE185" s="198"/>
      <c r="JCF185" s="198"/>
      <c r="JCG185" s="198"/>
      <c r="JCH185" s="198"/>
      <c r="JCI185" s="198"/>
      <c r="JCJ185" s="198"/>
      <c r="JCK185" s="198"/>
      <c r="JCL185" s="198"/>
      <c r="JCM185" s="198"/>
      <c r="JCN185" s="198"/>
      <c r="JCO185" s="198"/>
      <c r="JCP185" s="198"/>
      <c r="JCQ185" s="198"/>
      <c r="JCR185" s="198"/>
      <c r="JCS185" s="198"/>
      <c r="JCT185" s="198"/>
      <c r="JCU185" s="198"/>
      <c r="JCV185" s="198"/>
      <c r="JCW185" s="198"/>
      <c r="JCX185" s="198"/>
      <c r="JCY185" s="198"/>
      <c r="JCZ185" s="198"/>
      <c r="JDA185" s="198"/>
      <c r="JDB185" s="198"/>
      <c r="JDC185" s="198"/>
      <c r="JDD185" s="198"/>
      <c r="JDE185" s="198"/>
      <c r="JDF185" s="198"/>
      <c r="JDG185" s="198"/>
      <c r="JDH185" s="198"/>
      <c r="JDI185" s="198"/>
      <c r="JDJ185" s="198"/>
      <c r="JDK185" s="198"/>
      <c r="JDL185" s="198"/>
      <c r="JDM185" s="198"/>
      <c r="JDN185" s="198"/>
      <c r="JDO185" s="198"/>
      <c r="JDP185" s="198"/>
      <c r="JDQ185" s="198"/>
      <c r="JDR185" s="198"/>
      <c r="JDS185" s="198"/>
      <c r="JDT185" s="198"/>
      <c r="JDU185" s="198"/>
      <c r="JDV185" s="198"/>
      <c r="JDW185" s="198"/>
      <c r="JDX185" s="198"/>
      <c r="JDY185" s="198"/>
      <c r="JDZ185" s="198"/>
      <c r="JEA185" s="198"/>
      <c r="JEB185" s="198"/>
      <c r="JEC185" s="198"/>
      <c r="JED185" s="198"/>
      <c r="JEE185" s="198"/>
      <c r="JEF185" s="198"/>
      <c r="JEG185" s="198"/>
      <c r="JEH185" s="198"/>
      <c r="JEI185" s="198"/>
      <c r="JEJ185" s="198"/>
      <c r="JEK185" s="198"/>
      <c r="JEL185" s="198"/>
      <c r="JEM185" s="198"/>
      <c r="JEN185" s="198"/>
      <c r="JEO185" s="198"/>
      <c r="JEP185" s="198"/>
      <c r="JEQ185" s="198"/>
      <c r="JER185" s="198"/>
      <c r="JES185" s="198"/>
      <c r="JET185" s="198"/>
      <c r="JEU185" s="198"/>
      <c r="JEV185" s="198"/>
      <c r="JEW185" s="198"/>
      <c r="JEX185" s="198"/>
      <c r="JEY185" s="198"/>
      <c r="JEZ185" s="198"/>
      <c r="JFA185" s="198"/>
      <c r="JFB185" s="198"/>
      <c r="JFC185" s="198"/>
      <c r="JFD185" s="198"/>
      <c r="JFE185" s="198"/>
      <c r="JFF185" s="198"/>
      <c r="JFG185" s="198"/>
      <c r="JFH185" s="198"/>
      <c r="JFI185" s="198"/>
      <c r="JFJ185" s="198"/>
      <c r="JFK185" s="198"/>
      <c r="JFL185" s="198"/>
      <c r="JFM185" s="198"/>
      <c r="JFN185" s="198"/>
      <c r="JFO185" s="198"/>
      <c r="JFP185" s="198"/>
      <c r="JFQ185" s="198"/>
      <c r="JFR185" s="198"/>
      <c r="JFS185" s="198"/>
      <c r="JFT185" s="198"/>
      <c r="JFU185" s="198"/>
      <c r="JFV185" s="198"/>
      <c r="JFW185" s="198"/>
      <c r="JFX185" s="198"/>
      <c r="JFY185" s="198"/>
      <c r="JFZ185" s="198"/>
      <c r="JGA185" s="198"/>
      <c r="JGB185" s="198"/>
      <c r="JGC185" s="198"/>
      <c r="JGD185" s="198"/>
      <c r="JGE185" s="198"/>
      <c r="JGF185" s="198"/>
      <c r="JGG185" s="198"/>
      <c r="JGH185" s="198"/>
      <c r="JGI185" s="198"/>
      <c r="JGJ185" s="198"/>
      <c r="JGK185" s="198"/>
      <c r="JGL185" s="198"/>
      <c r="JGM185" s="198"/>
      <c r="JGN185" s="198"/>
      <c r="JGO185" s="198"/>
      <c r="JGP185" s="198"/>
      <c r="JGQ185" s="198"/>
      <c r="JGR185" s="198"/>
      <c r="JGS185" s="198"/>
      <c r="JGT185" s="198"/>
      <c r="JGU185" s="198"/>
      <c r="JGV185" s="198"/>
      <c r="JGW185" s="198"/>
      <c r="JGX185" s="198"/>
      <c r="JGY185" s="198"/>
      <c r="JGZ185" s="198"/>
      <c r="JHA185" s="198"/>
      <c r="JHB185" s="198"/>
      <c r="JHC185" s="198"/>
      <c r="JHD185" s="198"/>
      <c r="JHE185" s="198"/>
      <c r="JHF185" s="198"/>
      <c r="JHG185" s="198"/>
      <c r="JHH185" s="198"/>
      <c r="JHI185" s="198"/>
      <c r="JHJ185" s="198"/>
      <c r="JHK185" s="198"/>
      <c r="JHL185" s="198"/>
      <c r="JHM185" s="198"/>
      <c r="JHN185" s="198"/>
      <c r="JHO185" s="198"/>
      <c r="JHP185" s="198"/>
      <c r="JHQ185" s="198"/>
      <c r="JHR185" s="198"/>
      <c r="JHS185" s="198"/>
      <c r="JHT185" s="198"/>
      <c r="JHU185" s="198"/>
      <c r="JHV185" s="198"/>
      <c r="JHW185" s="198"/>
      <c r="JHX185" s="198"/>
      <c r="JHY185" s="198"/>
      <c r="JHZ185" s="198"/>
      <c r="JIA185" s="198"/>
      <c r="JIB185" s="198"/>
      <c r="JIC185" s="198"/>
      <c r="JID185" s="198"/>
      <c r="JIE185" s="198"/>
      <c r="JIF185" s="198"/>
      <c r="JIG185" s="198"/>
      <c r="JIH185" s="198"/>
      <c r="JII185" s="198"/>
      <c r="JIJ185" s="198"/>
      <c r="JIK185" s="198"/>
      <c r="JIL185" s="198"/>
      <c r="JIM185" s="198"/>
      <c r="JIN185" s="198"/>
      <c r="JIO185" s="198"/>
      <c r="JIP185" s="198"/>
      <c r="JIQ185" s="198"/>
      <c r="JIR185" s="198"/>
      <c r="JIS185" s="198"/>
      <c r="JIT185" s="198"/>
      <c r="JIU185" s="198"/>
      <c r="JIV185" s="198"/>
      <c r="JIW185" s="198"/>
      <c r="JIX185" s="198"/>
      <c r="JIY185" s="198"/>
      <c r="JIZ185" s="198"/>
      <c r="JJA185" s="198"/>
      <c r="JJB185" s="198"/>
      <c r="JJC185" s="198"/>
      <c r="JJD185" s="198"/>
      <c r="JJE185" s="198"/>
      <c r="JJF185" s="198"/>
      <c r="JJG185" s="198"/>
      <c r="JJH185" s="198"/>
      <c r="JJI185" s="198"/>
      <c r="JJJ185" s="198"/>
      <c r="JJK185" s="198"/>
      <c r="JJL185" s="198"/>
      <c r="JJM185" s="198"/>
      <c r="JJN185" s="198"/>
      <c r="JJO185" s="198"/>
      <c r="JJP185" s="198"/>
      <c r="JJQ185" s="198"/>
      <c r="JJR185" s="198"/>
      <c r="JJS185" s="198"/>
      <c r="JJT185" s="198"/>
      <c r="JJU185" s="198"/>
      <c r="JJV185" s="198"/>
      <c r="JJW185" s="198"/>
      <c r="JJX185" s="198"/>
      <c r="JJY185" s="198"/>
      <c r="JJZ185" s="198"/>
      <c r="JKA185" s="198"/>
      <c r="JKB185" s="198"/>
      <c r="JKC185" s="198"/>
      <c r="JKD185" s="198"/>
      <c r="JKE185" s="198"/>
      <c r="JKF185" s="198"/>
      <c r="JKG185" s="198"/>
      <c r="JKH185" s="198"/>
      <c r="JKI185" s="198"/>
      <c r="JKJ185" s="198"/>
      <c r="JKK185" s="198"/>
      <c r="JKL185" s="198"/>
      <c r="JKM185" s="198"/>
      <c r="JKN185" s="198"/>
      <c r="JKO185" s="198"/>
      <c r="JKP185" s="198"/>
      <c r="JKQ185" s="198"/>
      <c r="JKR185" s="198"/>
      <c r="JKS185" s="198"/>
      <c r="JKT185" s="198"/>
      <c r="JKU185" s="198"/>
      <c r="JKV185" s="198"/>
      <c r="JKW185" s="198"/>
      <c r="JKX185" s="198"/>
      <c r="JKY185" s="198"/>
      <c r="JKZ185" s="198"/>
      <c r="JLA185" s="198"/>
      <c r="JLB185" s="198"/>
      <c r="JLC185" s="198"/>
      <c r="JLD185" s="198"/>
      <c r="JLE185" s="198"/>
      <c r="JLF185" s="198"/>
      <c r="JLG185" s="198"/>
      <c r="JLH185" s="198"/>
      <c r="JLI185" s="198"/>
      <c r="JLJ185" s="198"/>
      <c r="JLK185" s="198"/>
      <c r="JLL185" s="198"/>
      <c r="JLM185" s="198"/>
      <c r="JLN185" s="198"/>
      <c r="JLO185" s="198"/>
      <c r="JLP185" s="198"/>
      <c r="JLQ185" s="198"/>
      <c r="JLR185" s="198"/>
      <c r="JLS185" s="198"/>
      <c r="JLT185" s="198"/>
      <c r="JLU185" s="198"/>
      <c r="JLV185" s="198"/>
      <c r="JLW185" s="198"/>
      <c r="JLX185" s="198"/>
      <c r="JLY185" s="198"/>
      <c r="JLZ185" s="198"/>
      <c r="JMA185" s="198"/>
      <c r="JMB185" s="198"/>
      <c r="JMC185" s="198"/>
      <c r="JMD185" s="198"/>
      <c r="JME185" s="198"/>
      <c r="JMF185" s="198"/>
      <c r="JMG185" s="198"/>
      <c r="JMH185" s="198"/>
      <c r="JMI185" s="198"/>
      <c r="JMJ185" s="198"/>
      <c r="JMK185" s="198"/>
      <c r="JML185" s="198"/>
      <c r="JMM185" s="198"/>
      <c r="JMN185" s="198"/>
      <c r="JMO185" s="198"/>
      <c r="JMP185" s="198"/>
      <c r="JMQ185" s="198"/>
      <c r="JMR185" s="198"/>
      <c r="JMS185" s="198"/>
      <c r="JMT185" s="198"/>
      <c r="JMU185" s="198"/>
      <c r="JMV185" s="198"/>
      <c r="JMW185" s="198"/>
      <c r="JMX185" s="198"/>
      <c r="JMY185" s="198"/>
      <c r="JMZ185" s="198"/>
      <c r="JNA185" s="198"/>
      <c r="JNB185" s="198"/>
      <c r="JNC185" s="198"/>
      <c r="JND185" s="198"/>
      <c r="JNE185" s="198"/>
      <c r="JNF185" s="198"/>
      <c r="JNG185" s="198"/>
      <c r="JNH185" s="198"/>
      <c r="JNI185" s="198"/>
      <c r="JNJ185" s="198"/>
      <c r="JNK185" s="198"/>
      <c r="JNL185" s="198"/>
      <c r="JNM185" s="198"/>
      <c r="JNN185" s="198"/>
      <c r="JNO185" s="198"/>
      <c r="JNP185" s="198"/>
      <c r="JNQ185" s="198"/>
      <c r="JNR185" s="198"/>
      <c r="JNS185" s="198"/>
      <c r="JNT185" s="198"/>
      <c r="JNU185" s="198"/>
      <c r="JNV185" s="198"/>
      <c r="JNW185" s="198"/>
      <c r="JNX185" s="198"/>
      <c r="JNY185" s="198"/>
      <c r="JNZ185" s="198"/>
      <c r="JOA185" s="198"/>
      <c r="JOB185" s="198"/>
      <c r="JOC185" s="198"/>
      <c r="JOD185" s="198"/>
      <c r="JOE185" s="198"/>
      <c r="JOF185" s="198"/>
      <c r="JOG185" s="198"/>
      <c r="JOH185" s="198"/>
      <c r="JOI185" s="198"/>
      <c r="JOJ185" s="198"/>
      <c r="JOK185" s="198"/>
      <c r="JOL185" s="198"/>
      <c r="JOM185" s="198"/>
      <c r="JON185" s="198"/>
      <c r="JOO185" s="198"/>
      <c r="JOP185" s="198"/>
      <c r="JOQ185" s="198"/>
      <c r="JOR185" s="198"/>
      <c r="JOS185" s="198"/>
      <c r="JOT185" s="198"/>
      <c r="JOU185" s="198"/>
      <c r="JOV185" s="198"/>
      <c r="JOW185" s="198"/>
      <c r="JOX185" s="198"/>
      <c r="JOY185" s="198"/>
      <c r="JOZ185" s="198"/>
      <c r="JPA185" s="198"/>
      <c r="JPB185" s="198"/>
      <c r="JPC185" s="198"/>
      <c r="JPD185" s="198"/>
      <c r="JPE185" s="198"/>
      <c r="JPF185" s="198"/>
      <c r="JPG185" s="198"/>
      <c r="JPH185" s="198"/>
      <c r="JPI185" s="198"/>
      <c r="JPJ185" s="198"/>
      <c r="JPK185" s="198"/>
      <c r="JPL185" s="198"/>
      <c r="JPM185" s="198"/>
      <c r="JPN185" s="198"/>
      <c r="JPO185" s="198"/>
      <c r="JPP185" s="198"/>
      <c r="JPQ185" s="198"/>
      <c r="JPR185" s="198"/>
      <c r="JPS185" s="198"/>
      <c r="JPT185" s="198"/>
      <c r="JPU185" s="198"/>
      <c r="JPV185" s="198"/>
      <c r="JPW185" s="198"/>
      <c r="JPX185" s="198"/>
      <c r="JPY185" s="198"/>
      <c r="JPZ185" s="198"/>
      <c r="JQA185" s="198"/>
      <c r="JQB185" s="198"/>
      <c r="JQC185" s="198"/>
      <c r="JQD185" s="198"/>
      <c r="JQE185" s="198"/>
      <c r="JQF185" s="198"/>
      <c r="JQG185" s="198"/>
      <c r="JQH185" s="198"/>
      <c r="JQI185" s="198"/>
      <c r="JQJ185" s="198"/>
      <c r="JQK185" s="198"/>
      <c r="JQL185" s="198"/>
      <c r="JQM185" s="198"/>
      <c r="JQN185" s="198"/>
      <c r="JQO185" s="198"/>
      <c r="JQP185" s="198"/>
      <c r="JQQ185" s="198"/>
      <c r="JQR185" s="198"/>
      <c r="JQS185" s="198"/>
      <c r="JQT185" s="198"/>
      <c r="JQU185" s="198"/>
      <c r="JQV185" s="198"/>
      <c r="JQW185" s="198"/>
      <c r="JQX185" s="198"/>
      <c r="JQY185" s="198"/>
      <c r="JQZ185" s="198"/>
      <c r="JRA185" s="198"/>
      <c r="JRB185" s="198"/>
      <c r="JRC185" s="198"/>
      <c r="JRD185" s="198"/>
      <c r="JRE185" s="198"/>
      <c r="JRF185" s="198"/>
      <c r="JRG185" s="198"/>
      <c r="JRH185" s="198"/>
      <c r="JRI185" s="198"/>
      <c r="JRJ185" s="198"/>
      <c r="JRK185" s="198"/>
      <c r="JRL185" s="198"/>
      <c r="JRM185" s="198"/>
      <c r="JRN185" s="198"/>
      <c r="JRO185" s="198"/>
      <c r="JRP185" s="198"/>
      <c r="JRQ185" s="198"/>
      <c r="JRR185" s="198"/>
      <c r="JRS185" s="198"/>
      <c r="JRT185" s="198"/>
      <c r="JRU185" s="198"/>
      <c r="JRV185" s="198"/>
      <c r="JRW185" s="198"/>
      <c r="JRX185" s="198"/>
      <c r="JRY185" s="198"/>
      <c r="JRZ185" s="198"/>
      <c r="JSA185" s="198"/>
      <c r="JSB185" s="198"/>
      <c r="JSC185" s="198"/>
      <c r="JSD185" s="198"/>
      <c r="JSE185" s="198"/>
      <c r="JSF185" s="198"/>
      <c r="JSG185" s="198"/>
      <c r="JSH185" s="198"/>
      <c r="JSI185" s="198"/>
      <c r="JSJ185" s="198"/>
      <c r="JSK185" s="198"/>
      <c r="JSL185" s="198"/>
      <c r="JSM185" s="198"/>
      <c r="JSN185" s="198"/>
      <c r="JSO185" s="198"/>
      <c r="JSP185" s="198"/>
      <c r="JSQ185" s="198"/>
      <c r="JSR185" s="198"/>
      <c r="JSS185" s="198"/>
      <c r="JST185" s="198"/>
      <c r="JSU185" s="198"/>
      <c r="JSV185" s="198"/>
      <c r="JSW185" s="198"/>
      <c r="JSX185" s="198"/>
      <c r="JSY185" s="198"/>
      <c r="JSZ185" s="198"/>
      <c r="JTA185" s="198"/>
      <c r="JTB185" s="198"/>
      <c r="JTC185" s="198"/>
      <c r="JTD185" s="198"/>
      <c r="JTE185" s="198"/>
      <c r="JTF185" s="198"/>
      <c r="JTG185" s="198"/>
      <c r="JTH185" s="198"/>
      <c r="JTI185" s="198"/>
      <c r="JTJ185" s="198"/>
      <c r="JTK185" s="198"/>
      <c r="JTL185" s="198"/>
      <c r="JTM185" s="198"/>
      <c r="JTN185" s="198"/>
      <c r="JTO185" s="198"/>
      <c r="JTP185" s="198"/>
      <c r="JTQ185" s="198"/>
      <c r="JTR185" s="198"/>
      <c r="JTS185" s="198"/>
      <c r="JTT185" s="198"/>
      <c r="JTU185" s="198"/>
      <c r="JTV185" s="198"/>
      <c r="JTW185" s="198"/>
      <c r="JTX185" s="198"/>
      <c r="JTY185" s="198"/>
      <c r="JTZ185" s="198"/>
      <c r="JUA185" s="198"/>
      <c r="JUB185" s="198"/>
      <c r="JUC185" s="198"/>
      <c r="JUD185" s="198"/>
      <c r="JUE185" s="198"/>
      <c r="JUF185" s="198"/>
      <c r="JUG185" s="198"/>
      <c r="JUH185" s="198"/>
      <c r="JUI185" s="198"/>
      <c r="JUJ185" s="198"/>
      <c r="JUK185" s="198"/>
      <c r="JUL185" s="198"/>
      <c r="JUM185" s="198"/>
      <c r="JUN185" s="198"/>
      <c r="JUO185" s="198"/>
      <c r="JUP185" s="198"/>
      <c r="JUQ185" s="198"/>
      <c r="JUR185" s="198"/>
      <c r="JUS185" s="198"/>
      <c r="JUT185" s="198"/>
      <c r="JUU185" s="198"/>
      <c r="JUV185" s="198"/>
      <c r="JUW185" s="198"/>
      <c r="JUX185" s="198"/>
      <c r="JUY185" s="198"/>
      <c r="JUZ185" s="198"/>
      <c r="JVA185" s="198"/>
      <c r="JVB185" s="198"/>
      <c r="JVC185" s="198"/>
      <c r="JVD185" s="198"/>
      <c r="JVE185" s="198"/>
      <c r="JVF185" s="198"/>
      <c r="JVG185" s="198"/>
      <c r="JVH185" s="198"/>
      <c r="JVI185" s="198"/>
      <c r="JVJ185" s="198"/>
      <c r="JVK185" s="198"/>
      <c r="JVL185" s="198"/>
      <c r="JVM185" s="198"/>
      <c r="JVN185" s="198"/>
      <c r="JVO185" s="198"/>
      <c r="JVP185" s="198"/>
      <c r="JVQ185" s="198"/>
      <c r="JVR185" s="198"/>
      <c r="JVS185" s="198"/>
      <c r="JVT185" s="198"/>
      <c r="JVU185" s="198"/>
      <c r="JVV185" s="198"/>
      <c r="JVW185" s="198"/>
      <c r="JVX185" s="198"/>
      <c r="JVY185" s="198"/>
      <c r="JVZ185" s="198"/>
      <c r="JWA185" s="198"/>
      <c r="JWB185" s="198"/>
      <c r="JWC185" s="198"/>
      <c r="JWD185" s="198"/>
      <c r="JWE185" s="198"/>
      <c r="JWF185" s="198"/>
      <c r="JWG185" s="198"/>
      <c r="JWH185" s="198"/>
      <c r="JWI185" s="198"/>
      <c r="JWJ185" s="198"/>
      <c r="JWK185" s="198"/>
      <c r="JWL185" s="198"/>
      <c r="JWM185" s="198"/>
      <c r="JWN185" s="198"/>
      <c r="JWO185" s="198"/>
      <c r="JWP185" s="198"/>
      <c r="JWQ185" s="198"/>
      <c r="JWR185" s="198"/>
      <c r="JWS185" s="198"/>
      <c r="JWT185" s="198"/>
      <c r="JWU185" s="198"/>
      <c r="JWV185" s="198"/>
      <c r="JWW185" s="198"/>
      <c r="JWX185" s="198"/>
      <c r="JWY185" s="198"/>
      <c r="JWZ185" s="198"/>
      <c r="JXA185" s="198"/>
      <c r="JXB185" s="198"/>
      <c r="JXC185" s="198"/>
      <c r="JXD185" s="198"/>
      <c r="JXE185" s="198"/>
      <c r="JXF185" s="198"/>
      <c r="JXG185" s="198"/>
      <c r="JXH185" s="198"/>
      <c r="JXI185" s="198"/>
      <c r="JXJ185" s="198"/>
      <c r="JXK185" s="198"/>
      <c r="JXL185" s="198"/>
      <c r="JXM185" s="198"/>
      <c r="JXN185" s="198"/>
      <c r="JXO185" s="198"/>
      <c r="JXP185" s="198"/>
      <c r="JXQ185" s="198"/>
      <c r="JXR185" s="198"/>
      <c r="JXS185" s="198"/>
      <c r="JXT185" s="198"/>
      <c r="JXU185" s="198"/>
      <c r="JXV185" s="198"/>
      <c r="JXW185" s="198"/>
      <c r="JXX185" s="198"/>
      <c r="JXY185" s="198"/>
      <c r="JXZ185" s="198"/>
      <c r="JYA185" s="198"/>
      <c r="JYB185" s="198"/>
      <c r="JYC185" s="198"/>
      <c r="JYD185" s="198"/>
      <c r="JYE185" s="198"/>
      <c r="JYF185" s="198"/>
      <c r="JYG185" s="198"/>
      <c r="JYH185" s="198"/>
      <c r="JYI185" s="198"/>
      <c r="JYJ185" s="198"/>
      <c r="JYK185" s="198"/>
      <c r="JYL185" s="198"/>
      <c r="JYM185" s="198"/>
      <c r="JYN185" s="198"/>
      <c r="JYO185" s="198"/>
      <c r="JYP185" s="198"/>
      <c r="JYQ185" s="198"/>
      <c r="JYR185" s="198"/>
      <c r="JYS185" s="198"/>
      <c r="JYT185" s="198"/>
      <c r="JYU185" s="198"/>
      <c r="JYV185" s="198"/>
      <c r="JYW185" s="198"/>
      <c r="JYX185" s="198"/>
      <c r="JYY185" s="198"/>
      <c r="JYZ185" s="198"/>
      <c r="JZA185" s="198"/>
      <c r="JZB185" s="198"/>
      <c r="JZC185" s="198"/>
      <c r="JZD185" s="198"/>
      <c r="JZE185" s="198"/>
      <c r="JZF185" s="198"/>
      <c r="JZG185" s="198"/>
      <c r="JZH185" s="198"/>
      <c r="JZI185" s="198"/>
      <c r="JZJ185" s="198"/>
      <c r="JZK185" s="198"/>
      <c r="JZL185" s="198"/>
      <c r="JZM185" s="198"/>
      <c r="JZN185" s="198"/>
      <c r="JZO185" s="198"/>
      <c r="JZP185" s="198"/>
      <c r="JZQ185" s="198"/>
      <c r="JZR185" s="198"/>
      <c r="JZS185" s="198"/>
      <c r="JZT185" s="198"/>
      <c r="JZU185" s="198"/>
      <c r="JZV185" s="198"/>
      <c r="JZW185" s="198"/>
      <c r="JZX185" s="198"/>
      <c r="JZY185" s="198"/>
      <c r="JZZ185" s="198"/>
      <c r="KAA185" s="198"/>
      <c r="KAB185" s="198"/>
      <c r="KAC185" s="198"/>
      <c r="KAD185" s="198"/>
      <c r="KAE185" s="198"/>
      <c r="KAF185" s="198"/>
      <c r="KAG185" s="198"/>
      <c r="KAH185" s="198"/>
      <c r="KAI185" s="198"/>
      <c r="KAJ185" s="198"/>
      <c r="KAK185" s="198"/>
      <c r="KAL185" s="198"/>
      <c r="KAM185" s="198"/>
      <c r="KAN185" s="198"/>
      <c r="KAO185" s="198"/>
      <c r="KAP185" s="198"/>
      <c r="KAQ185" s="198"/>
      <c r="KAR185" s="198"/>
      <c r="KAS185" s="198"/>
      <c r="KAT185" s="198"/>
      <c r="KAU185" s="198"/>
      <c r="KAV185" s="198"/>
      <c r="KAW185" s="198"/>
      <c r="KAX185" s="198"/>
      <c r="KAY185" s="198"/>
      <c r="KAZ185" s="198"/>
      <c r="KBA185" s="198"/>
      <c r="KBB185" s="198"/>
      <c r="KBC185" s="198"/>
      <c r="KBD185" s="198"/>
      <c r="KBE185" s="198"/>
      <c r="KBF185" s="198"/>
      <c r="KBG185" s="198"/>
      <c r="KBH185" s="198"/>
      <c r="KBI185" s="198"/>
      <c r="KBJ185" s="198"/>
      <c r="KBK185" s="198"/>
      <c r="KBL185" s="198"/>
      <c r="KBM185" s="198"/>
      <c r="KBN185" s="198"/>
      <c r="KBO185" s="198"/>
      <c r="KBP185" s="198"/>
      <c r="KBQ185" s="198"/>
      <c r="KBR185" s="198"/>
      <c r="KBS185" s="198"/>
      <c r="KBT185" s="198"/>
      <c r="KBU185" s="198"/>
      <c r="KBV185" s="198"/>
      <c r="KBW185" s="198"/>
      <c r="KBX185" s="198"/>
      <c r="KBY185" s="198"/>
      <c r="KBZ185" s="198"/>
      <c r="KCA185" s="198"/>
      <c r="KCB185" s="198"/>
      <c r="KCC185" s="198"/>
      <c r="KCD185" s="198"/>
      <c r="KCE185" s="198"/>
      <c r="KCF185" s="198"/>
      <c r="KCG185" s="198"/>
      <c r="KCH185" s="198"/>
      <c r="KCI185" s="198"/>
      <c r="KCJ185" s="198"/>
      <c r="KCK185" s="198"/>
      <c r="KCL185" s="198"/>
      <c r="KCM185" s="198"/>
      <c r="KCN185" s="198"/>
      <c r="KCO185" s="198"/>
      <c r="KCP185" s="198"/>
      <c r="KCQ185" s="198"/>
      <c r="KCR185" s="198"/>
      <c r="KCS185" s="198"/>
      <c r="KCT185" s="198"/>
      <c r="KCU185" s="198"/>
      <c r="KCV185" s="198"/>
      <c r="KCW185" s="198"/>
      <c r="KCX185" s="198"/>
      <c r="KCY185" s="198"/>
      <c r="KCZ185" s="198"/>
      <c r="KDA185" s="198"/>
      <c r="KDB185" s="198"/>
      <c r="KDC185" s="198"/>
      <c r="KDD185" s="198"/>
      <c r="KDE185" s="198"/>
      <c r="KDF185" s="198"/>
      <c r="KDG185" s="198"/>
      <c r="KDH185" s="198"/>
      <c r="KDI185" s="198"/>
      <c r="KDJ185" s="198"/>
      <c r="KDK185" s="198"/>
      <c r="KDL185" s="198"/>
      <c r="KDM185" s="198"/>
      <c r="KDN185" s="198"/>
      <c r="KDO185" s="198"/>
      <c r="KDP185" s="198"/>
      <c r="KDQ185" s="198"/>
      <c r="KDR185" s="198"/>
      <c r="KDS185" s="198"/>
      <c r="KDT185" s="198"/>
      <c r="KDU185" s="198"/>
      <c r="KDV185" s="198"/>
      <c r="KDW185" s="198"/>
      <c r="KDX185" s="198"/>
      <c r="KDY185" s="198"/>
      <c r="KDZ185" s="198"/>
      <c r="KEA185" s="198"/>
      <c r="KEB185" s="198"/>
      <c r="KEC185" s="198"/>
      <c r="KED185" s="198"/>
      <c r="KEE185" s="198"/>
      <c r="KEF185" s="198"/>
      <c r="KEG185" s="198"/>
      <c r="KEH185" s="198"/>
      <c r="KEI185" s="198"/>
      <c r="KEJ185" s="198"/>
      <c r="KEK185" s="198"/>
      <c r="KEL185" s="198"/>
      <c r="KEM185" s="198"/>
      <c r="KEN185" s="198"/>
      <c r="KEO185" s="198"/>
      <c r="KEP185" s="198"/>
      <c r="KEQ185" s="198"/>
      <c r="KER185" s="198"/>
      <c r="KES185" s="198"/>
      <c r="KET185" s="198"/>
      <c r="KEU185" s="198"/>
      <c r="KEV185" s="198"/>
      <c r="KEW185" s="198"/>
      <c r="KEX185" s="198"/>
      <c r="KEY185" s="198"/>
      <c r="KEZ185" s="198"/>
      <c r="KFA185" s="198"/>
      <c r="KFB185" s="198"/>
      <c r="KFC185" s="198"/>
      <c r="KFD185" s="198"/>
      <c r="KFE185" s="198"/>
      <c r="KFF185" s="198"/>
      <c r="KFG185" s="198"/>
      <c r="KFH185" s="198"/>
      <c r="KFI185" s="198"/>
      <c r="KFJ185" s="198"/>
      <c r="KFK185" s="198"/>
      <c r="KFL185" s="198"/>
      <c r="KFM185" s="198"/>
      <c r="KFN185" s="198"/>
      <c r="KFO185" s="198"/>
      <c r="KFP185" s="198"/>
      <c r="KFQ185" s="198"/>
      <c r="KFR185" s="198"/>
      <c r="KFS185" s="198"/>
      <c r="KFT185" s="198"/>
      <c r="KFU185" s="198"/>
      <c r="KFV185" s="198"/>
      <c r="KFW185" s="198"/>
      <c r="KFX185" s="198"/>
      <c r="KFY185" s="198"/>
      <c r="KFZ185" s="198"/>
      <c r="KGA185" s="198"/>
      <c r="KGB185" s="198"/>
      <c r="KGC185" s="198"/>
      <c r="KGD185" s="198"/>
      <c r="KGE185" s="198"/>
      <c r="KGF185" s="198"/>
      <c r="KGG185" s="198"/>
      <c r="KGH185" s="198"/>
      <c r="KGI185" s="198"/>
      <c r="KGJ185" s="198"/>
      <c r="KGK185" s="198"/>
      <c r="KGL185" s="198"/>
      <c r="KGM185" s="198"/>
      <c r="KGN185" s="198"/>
      <c r="KGO185" s="198"/>
      <c r="KGP185" s="198"/>
      <c r="KGQ185" s="198"/>
      <c r="KGR185" s="198"/>
      <c r="KGS185" s="198"/>
      <c r="KGT185" s="198"/>
      <c r="KGU185" s="198"/>
      <c r="KGV185" s="198"/>
      <c r="KGW185" s="198"/>
      <c r="KGX185" s="198"/>
      <c r="KGY185" s="198"/>
      <c r="KGZ185" s="198"/>
      <c r="KHA185" s="198"/>
      <c r="KHB185" s="198"/>
      <c r="KHC185" s="198"/>
      <c r="KHD185" s="198"/>
      <c r="KHE185" s="198"/>
      <c r="KHF185" s="198"/>
      <c r="KHG185" s="198"/>
      <c r="KHH185" s="198"/>
      <c r="KHI185" s="198"/>
      <c r="KHJ185" s="198"/>
      <c r="KHK185" s="198"/>
      <c r="KHL185" s="198"/>
      <c r="KHM185" s="198"/>
      <c r="KHN185" s="198"/>
      <c r="KHO185" s="198"/>
      <c r="KHP185" s="198"/>
      <c r="KHQ185" s="198"/>
      <c r="KHR185" s="198"/>
      <c r="KHS185" s="198"/>
      <c r="KHT185" s="198"/>
      <c r="KHU185" s="198"/>
      <c r="KHV185" s="198"/>
      <c r="KHW185" s="198"/>
      <c r="KHX185" s="198"/>
      <c r="KHY185" s="198"/>
      <c r="KHZ185" s="198"/>
      <c r="KIA185" s="198"/>
      <c r="KIB185" s="198"/>
      <c r="KIC185" s="198"/>
      <c r="KID185" s="198"/>
      <c r="KIE185" s="198"/>
      <c r="KIF185" s="198"/>
      <c r="KIG185" s="198"/>
      <c r="KIH185" s="198"/>
      <c r="KII185" s="198"/>
      <c r="KIJ185" s="198"/>
      <c r="KIK185" s="198"/>
      <c r="KIL185" s="198"/>
      <c r="KIM185" s="198"/>
      <c r="KIN185" s="198"/>
      <c r="KIO185" s="198"/>
      <c r="KIP185" s="198"/>
      <c r="KIQ185" s="198"/>
      <c r="KIR185" s="198"/>
      <c r="KIS185" s="198"/>
      <c r="KIT185" s="198"/>
      <c r="KIU185" s="198"/>
      <c r="KIV185" s="198"/>
      <c r="KIW185" s="198"/>
      <c r="KIX185" s="198"/>
      <c r="KIY185" s="198"/>
      <c r="KIZ185" s="198"/>
      <c r="KJA185" s="198"/>
      <c r="KJB185" s="198"/>
      <c r="KJC185" s="198"/>
      <c r="KJD185" s="198"/>
      <c r="KJE185" s="198"/>
      <c r="KJF185" s="198"/>
      <c r="KJG185" s="198"/>
      <c r="KJH185" s="198"/>
      <c r="KJI185" s="198"/>
      <c r="KJJ185" s="198"/>
      <c r="KJK185" s="198"/>
      <c r="KJL185" s="198"/>
      <c r="KJM185" s="198"/>
      <c r="KJN185" s="198"/>
      <c r="KJO185" s="198"/>
      <c r="KJP185" s="198"/>
      <c r="KJQ185" s="198"/>
      <c r="KJR185" s="198"/>
      <c r="KJS185" s="198"/>
      <c r="KJT185" s="198"/>
      <c r="KJU185" s="198"/>
      <c r="KJV185" s="198"/>
      <c r="KJW185" s="198"/>
      <c r="KJX185" s="198"/>
      <c r="KJY185" s="198"/>
      <c r="KJZ185" s="198"/>
      <c r="KKA185" s="198"/>
      <c r="KKB185" s="198"/>
      <c r="KKC185" s="198"/>
      <c r="KKD185" s="198"/>
      <c r="KKE185" s="198"/>
      <c r="KKF185" s="198"/>
      <c r="KKG185" s="198"/>
      <c r="KKH185" s="198"/>
      <c r="KKI185" s="198"/>
      <c r="KKJ185" s="198"/>
      <c r="KKK185" s="198"/>
      <c r="KKL185" s="198"/>
      <c r="KKM185" s="198"/>
      <c r="KKN185" s="198"/>
      <c r="KKO185" s="198"/>
      <c r="KKP185" s="198"/>
      <c r="KKQ185" s="198"/>
      <c r="KKR185" s="198"/>
      <c r="KKS185" s="198"/>
      <c r="KKT185" s="198"/>
      <c r="KKU185" s="198"/>
      <c r="KKV185" s="198"/>
      <c r="KKW185" s="198"/>
      <c r="KKX185" s="198"/>
      <c r="KKY185" s="198"/>
      <c r="KKZ185" s="198"/>
      <c r="KLA185" s="198"/>
      <c r="KLB185" s="198"/>
      <c r="KLC185" s="198"/>
      <c r="KLD185" s="198"/>
      <c r="KLE185" s="198"/>
      <c r="KLF185" s="198"/>
      <c r="KLG185" s="198"/>
      <c r="KLH185" s="198"/>
      <c r="KLI185" s="198"/>
      <c r="KLJ185" s="198"/>
      <c r="KLK185" s="198"/>
      <c r="KLL185" s="198"/>
      <c r="KLM185" s="198"/>
      <c r="KLN185" s="198"/>
      <c r="KLO185" s="198"/>
      <c r="KLP185" s="198"/>
      <c r="KLQ185" s="198"/>
      <c r="KLR185" s="198"/>
      <c r="KLS185" s="198"/>
      <c r="KLT185" s="198"/>
      <c r="KLU185" s="198"/>
      <c r="KLV185" s="198"/>
      <c r="KLW185" s="198"/>
      <c r="KLX185" s="198"/>
      <c r="KLY185" s="198"/>
      <c r="KLZ185" s="198"/>
      <c r="KMA185" s="198"/>
      <c r="KMB185" s="198"/>
      <c r="KMC185" s="198"/>
      <c r="KMD185" s="198"/>
      <c r="KME185" s="198"/>
      <c r="KMF185" s="198"/>
      <c r="KMG185" s="198"/>
      <c r="KMH185" s="198"/>
      <c r="KMI185" s="198"/>
      <c r="KMJ185" s="198"/>
      <c r="KMK185" s="198"/>
      <c r="KML185" s="198"/>
      <c r="KMM185" s="198"/>
      <c r="KMN185" s="198"/>
      <c r="KMO185" s="198"/>
      <c r="KMP185" s="198"/>
      <c r="KMQ185" s="198"/>
      <c r="KMR185" s="198"/>
      <c r="KMS185" s="198"/>
      <c r="KMT185" s="198"/>
      <c r="KMU185" s="198"/>
      <c r="KMV185" s="198"/>
      <c r="KMW185" s="198"/>
      <c r="KMX185" s="198"/>
      <c r="KMY185" s="198"/>
      <c r="KMZ185" s="198"/>
      <c r="KNA185" s="198"/>
      <c r="KNB185" s="198"/>
      <c r="KNC185" s="198"/>
      <c r="KND185" s="198"/>
      <c r="KNE185" s="198"/>
      <c r="KNF185" s="198"/>
      <c r="KNG185" s="198"/>
      <c r="KNH185" s="198"/>
      <c r="KNI185" s="198"/>
      <c r="KNJ185" s="198"/>
      <c r="KNK185" s="198"/>
      <c r="KNL185" s="198"/>
      <c r="KNM185" s="198"/>
      <c r="KNN185" s="198"/>
      <c r="KNO185" s="198"/>
      <c r="KNP185" s="198"/>
      <c r="KNQ185" s="198"/>
      <c r="KNR185" s="198"/>
      <c r="KNS185" s="198"/>
      <c r="KNT185" s="198"/>
      <c r="KNU185" s="198"/>
      <c r="KNV185" s="198"/>
      <c r="KNW185" s="198"/>
      <c r="KNX185" s="198"/>
      <c r="KNY185" s="198"/>
      <c r="KNZ185" s="198"/>
      <c r="KOA185" s="198"/>
      <c r="KOB185" s="198"/>
      <c r="KOC185" s="198"/>
      <c r="KOD185" s="198"/>
      <c r="KOE185" s="198"/>
      <c r="KOF185" s="198"/>
      <c r="KOG185" s="198"/>
      <c r="KOH185" s="198"/>
      <c r="KOI185" s="198"/>
      <c r="KOJ185" s="198"/>
      <c r="KOK185" s="198"/>
      <c r="KOL185" s="198"/>
      <c r="KOM185" s="198"/>
      <c r="KON185" s="198"/>
      <c r="KOO185" s="198"/>
      <c r="KOP185" s="198"/>
      <c r="KOQ185" s="198"/>
      <c r="KOR185" s="198"/>
      <c r="KOS185" s="198"/>
      <c r="KOT185" s="198"/>
      <c r="KOU185" s="198"/>
      <c r="KOV185" s="198"/>
      <c r="KOW185" s="198"/>
      <c r="KOX185" s="198"/>
      <c r="KOY185" s="198"/>
      <c r="KOZ185" s="198"/>
      <c r="KPA185" s="198"/>
      <c r="KPB185" s="198"/>
      <c r="KPC185" s="198"/>
      <c r="KPD185" s="198"/>
      <c r="KPE185" s="198"/>
      <c r="KPF185" s="198"/>
      <c r="KPG185" s="198"/>
      <c r="KPH185" s="198"/>
      <c r="KPI185" s="198"/>
      <c r="KPJ185" s="198"/>
      <c r="KPK185" s="198"/>
      <c r="KPL185" s="198"/>
      <c r="KPM185" s="198"/>
      <c r="KPN185" s="198"/>
      <c r="KPO185" s="198"/>
      <c r="KPP185" s="198"/>
      <c r="KPQ185" s="198"/>
      <c r="KPR185" s="198"/>
      <c r="KPS185" s="198"/>
      <c r="KPT185" s="198"/>
      <c r="KPU185" s="198"/>
      <c r="KPV185" s="198"/>
      <c r="KPW185" s="198"/>
      <c r="KPX185" s="198"/>
      <c r="KPY185" s="198"/>
      <c r="KPZ185" s="198"/>
      <c r="KQA185" s="198"/>
      <c r="KQB185" s="198"/>
      <c r="KQC185" s="198"/>
      <c r="KQD185" s="198"/>
      <c r="KQE185" s="198"/>
      <c r="KQF185" s="198"/>
      <c r="KQG185" s="198"/>
      <c r="KQH185" s="198"/>
      <c r="KQI185" s="198"/>
      <c r="KQJ185" s="198"/>
      <c r="KQK185" s="198"/>
      <c r="KQL185" s="198"/>
      <c r="KQM185" s="198"/>
      <c r="KQN185" s="198"/>
      <c r="KQO185" s="198"/>
      <c r="KQP185" s="198"/>
      <c r="KQQ185" s="198"/>
      <c r="KQR185" s="198"/>
      <c r="KQS185" s="198"/>
      <c r="KQT185" s="198"/>
      <c r="KQU185" s="198"/>
      <c r="KQV185" s="198"/>
      <c r="KQW185" s="198"/>
      <c r="KQX185" s="198"/>
      <c r="KQY185" s="198"/>
      <c r="KQZ185" s="198"/>
      <c r="KRA185" s="198"/>
      <c r="KRB185" s="198"/>
      <c r="KRC185" s="198"/>
      <c r="KRD185" s="198"/>
      <c r="KRE185" s="198"/>
      <c r="KRF185" s="198"/>
      <c r="KRG185" s="198"/>
      <c r="KRH185" s="198"/>
      <c r="KRI185" s="198"/>
      <c r="KRJ185" s="198"/>
      <c r="KRK185" s="198"/>
      <c r="KRL185" s="198"/>
      <c r="KRM185" s="198"/>
      <c r="KRN185" s="198"/>
      <c r="KRO185" s="198"/>
      <c r="KRP185" s="198"/>
      <c r="KRQ185" s="198"/>
      <c r="KRR185" s="198"/>
      <c r="KRS185" s="198"/>
      <c r="KRT185" s="198"/>
      <c r="KRU185" s="198"/>
      <c r="KRV185" s="198"/>
      <c r="KRW185" s="198"/>
      <c r="KRX185" s="198"/>
      <c r="KRY185" s="198"/>
      <c r="KRZ185" s="198"/>
      <c r="KSA185" s="198"/>
      <c r="KSB185" s="198"/>
      <c r="KSC185" s="198"/>
      <c r="KSD185" s="198"/>
      <c r="KSE185" s="198"/>
      <c r="KSF185" s="198"/>
      <c r="KSG185" s="198"/>
      <c r="KSH185" s="198"/>
      <c r="KSI185" s="198"/>
      <c r="KSJ185" s="198"/>
      <c r="KSK185" s="198"/>
      <c r="KSL185" s="198"/>
      <c r="KSM185" s="198"/>
      <c r="KSN185" s="198"/>
      <c r="KSO185" s="198"/>
      <c r="KSP185" s="198"/>
      <c r="KSQ185" s="198"/>
      <c r="KSR185" s="198"/>
      <c r="KSS185" s="198"/>
      <c r="KST185" s="198"/>
      <c r="KSU185" s="198"/>
      <c r="KSV185" s="198"/>
      <c r="KSW185" s="198"/>
      <c r="KSX185" s="198"/>
      <c r="KSY185" s="198"/>
      <c r="KSZ185" s="198"/>
      <c r="KTA185" s="198"/>
      <c r="KTB185" s="198"/>
      <c r="KTC185" s="198"/>
      <c r="KTD185" s="198"/>
      <c r="KTE185" s="198"/>
      <c r="KTF185" s="198"/>
      <c r="KTG185" s="198"/>
      <c r="KTH185" s="198"/>
      <c r="KTI185" s="198"/>
      <c r="KTJ185" s="198"/>
      <c r="KTK185" s="198"/>
      <c r="KTL185" s="198"/>
      <c r="KTM185" s="198"/>
      <c r="KTN185" s="198"/>
      <c r="KTO185" s="198"/>
      <c r="KTP185" s="198"/>
      <c r="KTQ185" s="198"/>
      <c r="KTR185" s="198"/>
      <c r="KTS185" s="198"/>
      <c r="KTT185" s="198"/>
      <c r="KTU185" s="198"/>
      <c r="KTV185" s="198"/>
      <c r="KTW185" s="198"/>
      <c r="KTX185" s="198"/>
      <c r="KTY185" s="198"/>
      <c r="KTZ185" s="198"/>
      <c r="KUA185" s="198"/>
      <c r="KUB185" s="198"/>
      <c r="KUC185" s="198"/>
      <c r="KUD185" s="198"/>
      <c r="KUE185" s="198"/>
      <c r="KUF185" s="198"/>
      <c r="KUG185" s="198"/>
      <c r="KUH185" s="198"/>
      <c r="KUI185" s="198"/>
      <c r="KUJ185" s="198"/>
      <c r="KUK185" s="198"/>
      <c r="KUL185" s="198"/>
      <c r="KUM185" s="198"/>
      <c r="KUN185" s="198"/>
      <c r="KUO185" s="198"/>
      <c r="KUP185" s="198"/>
      <c r="KUQ185" s="198"/>
      <c r="KUR185" s="198"/>
      <c r="KUS185" s="198"/>
      <c r="KUT185" s="198"/>
      <c r="KUU185" s="198"/>
      <c r="KUV185" s="198"/>
      <c r="KUW185" s="198"/>
      <c r="KUX185" s="198"/>
      <c r="KUY185" s="198"/>
      <c r="KUZ185" s="198"/>
      <c r="KVA185" s="198"/>
      <c r="KVB185" s="198"/>
      <c r="KVC185" s="198"/>
      <c r="KVD185" s="198"/>
      <c r="KVE185" s="198"/>
      <c r="KVF185" s="198"/>
      <c r="KVG185" s="198"/>
      <c r="KVH185" s="198"/>
      <c r="KVI185" s="198"/>
      <c r="KVJ185" s="198"/>
      <c r="KVK185" s="198"/>
      <c r="KVL185" s="198"/>
      <c r="KVM185" s="198"/>
      <c r="KVN185" s="198"/>
      <c r="KVO185" s="198"/>
      <c r="KVP185" s="198"/>
      <c r="KVQ185" s="198"/>
      <c r="KVR185" s="198"/>
      <c r="KVS185" s="198"/>
      <c r="KVT185" s="198"/>
      <c r="KVU185" s="198"/>
      <c r="KVV185" s="198"/>
      <c r="KVW185" s="198"/>
      <c r="KVX185" s="198"/>
      <c r="KVY185" s="198"/>
      <c r="KVZ185" s="198"/>
      <c r="KWA185" s="198"/>
      <c r="KWB185" s="198"/>
      <c r="KWC185" s="198"/>
      <c r="KWD185" s="198"/>
      <c r="KWE185" s="198"/>
      <c r="KWF185" s="198"/>
      <c r="KWG185" s="198"/>
      <c r="KWH185" s="198"/>
      <c r="KWI185" s="198"/>
      <c r="KWJ185" s="198"/>
      <c r="KWK185" s="198"/>
      <c r="KWL185" s="198"/>
      <c r="KWM185" s="198"/>
      <c r="KWN185" s="198"/>
      <c r="KWO185" s="198"/>
      <c r="KWP185" s="198"/>
      <c r="KWQ185" s="198"/>
      <c r="KWR185" s="198"/>
      <c r="KWS185" s="198"/>
      <c r="KWT185" s="198"/>
      <c r="KWU185" s="198"/>
      <c r="KWV185" s="198"/>
      <c r="KWW185" s="198"/>
      <c r="KWX185" s="198"/>
      <c r="KWY185" s="198"/>
      <c r="KWZ185" s="198"/>
      <c r="KXA185" s="198"/>
      <c r="KXB185" s="198"/>
      <c r="KXC185" s="198"/>
      <c r="KXD185" s="198"/>
      <c r="KXE185" s="198"/>
      <c r="KXF185" s="198"/>
      <c r="KXG185" s="198"/>
      <c r="KXH185" s="198"/>
      <c r="KXI185" s="198"/>
      <c r="KXJ185" s="198"/>
      <c r="KXK185" s="198"/>
      <c r="KXL185" s="198"/>
      <c r="KXM185" s="198"/>
      <c r="KXN185" s="198"/>
      <c r="KXO185" s="198"/>
      <c r="KXP185" s="198"/>
      <c r="KXQ185" s="198"/>
      <c r="KXR185" s="198"/>
      <c r="KXS185" s="198"/>
      <c r="KXT185" s="198"/>
      <c r="KXU185" s="198"/>
      <c r="KXV185" s="198"/>
      <c r="KXW185" s="198"/>
      <c r="KXX185" s="198"/>
      <c r="KXY185" s="198"/>
      <c r="KXZ185" s="198"/>
      <c r="KYA185" s="198"/>
      <c r="KYB185" s="198"/>
      <c r="KYC185" s="198"/>
      <c r="KYD185" s="198"/>
      <c r="KYE185" s="198"/>
      <c r="KYF185" s="198"/>
      <c r="KYG185" s="198"/>
      <c r="KYH185" s="198"/>
      <c r="KYI185" s="198"/>
      <c r="KYJ185" s="198"/>
      <c r="KYK185" s="198"/>
      <c r="KYL185" s="198"/>
      <c r="KYM185" s="198"/>
      <c r="KYN185" s="198"/>
      <c r="KYO185" s="198"/>
      <c r="KYP185" s="198"/>
      <c r="KYQ185" s="198"/>
      <c r="KYR185" s="198"/>
      <c r="KYS185" s="198"/>
      <c r="KYT185" s="198"/>
      <c r="KYU185" s="198"/>
      <c r="KYV185" s="198"/>
      <c r="KYW185" s="198"/>
      <c r="KYX185" s="198"/>
      <c r="KYY185" s="198"/>
      <c r="KYZ185" s="198"/>
      <c r="KZA185" s="198"/>
      <c r="KZB185" s="198"/>
      <c r="KZC185" s="198"/>
      <c r="KZD185" s="198"/>
      <c r="KZE185" s="198"/>
      <c r="KZF185" s="198"/>
      <c r="KZG185" s="198"/>
      <c r="KZH185" s="198"/>
      <c r="KZI185" s="198"/>
      <c r="KZJ185" s="198"/>
      <c r="KZK185" s="198"/>
      <c r="KZL185" s="198"/>
      <c r="KZM185" s="198"/>
      <c r="KZN185" s="198"/>
      <c r="KZO185" s="198"/>
      <c r="KZP185" s="198"/>
      <c r="KZQ185" s="198"/>
      <c r="KZR185" s="198"/>
      <c r="KZS185" s="198"/>
      <c r="KZT185" s="198"/>
      <c r="KZU185" s="198"/>
      <c r="KZV185" s="198"/>
      <c r="KZW185" s="198"/>
      <c r="KZX185" s="198"/>
      <c r="KZY185" s="198"/>
      <c r="KZZ185" s="198"/>
      <c r="LAA185" s="198"/>
      <c r="LAB185" s="198"/>
      <c r="LAC185" s="198"/>
      <c r="LAD185" s="198"/>
      <c r="LAE185" s="198"/>
      <c r="LAF185" s="198"/>
      <c r="LAG185" s="198"/>
      <c r="LAH185" s="198"/>
      <c r="LAI185" s="198"/>
      <c r="LAJ185" s="198"/>
      <c r="LAK185" s="198"/>
      <c r="LAL185" s="198"/>
      <c r="LAM185" s="198"/>
      <c r="LAN185" s="198"/>
      <c r="LAO185" s="198"/>
      <c r="LAP185" s="198"/>
      <c r="LAQ185" s="198"/>
      <c r="LAR185" s="198"/>
      <c r="LAS185" s="198"/>
      <c r="LAT185" s="198"/>
      <c r="LAU185" s="198"/>
      <c r="LAV185" s="198"/>
      <c r="LAW185" s="198"/>
      <c r="LAX185" s="198"/>
      <c r="LAY185" s="198"/>
      <c r="LAZ185" s="198"/>
      <c r="LBA185" s="198"/>
      <c r="LBB185" s="198"/>
      <c r="LBC185" s="198"/>
      <c r="LBD185" s="198"/>
      <c r="LBE185" s="198"/>
      <c r="LBF185" s="198"/>
      <c r="LBG185" s="198"/>
      <c r="LBH185" s="198"/>
      <c r="LBI185" s="198"/>
      <c r="LBJ185" s="198"/>
      <c r="LBK185" s="198"/>
      <c r="LBL185" s="198"/>
      <c r="LBM185" s="198"/>
      <c r="LBN185" s="198"/>
      <c r="LBO185" s="198"/>
      <c r="LBP185" s="198"/>
      <c r="LBQ185" s="198"/>
      <c r="LBR185" s="198"/>
      <c r="LBS185" s="198"/>
      <c r="LBT185" s="198"/>
      <c r="LBU185" s="198"/>
      <c r="LBV185" s="198"/>
      <c r="LBW185" s="198"/>
      <c r="LBX185" s="198"/>
      <c r="LBY185" s="198"/>
      <c r="LBZ185" s="198"/>
      <c r="LCA185" s="198"/>
      <c r="LCB185" s="198"/>
      <c r="LCC185" s="198"/>
      <c r="LCD185" s="198"/>
      <c r="LCE185" s="198"/>
      <c r="LCF185" s="198"/>
      <c r="LCG185" s="198"/>
      <c r="LCH185" s="198"/>
      <c r="LCI185" s="198"/>
      <c r="LCJ185" s="198"/>
      <c r="LCK185" s="198"/>
      <c r="LCL185" s="198"/>
      <c r="LCM185" s="198"/>
      <c r="LCN185" s="198"/>
      <c r="LCO185" s="198"/>
      <c r="LCP185" s="198"/>
      <c r="LCQ185" s="198"/>
      <c r="LCR185" s="198"/>
      <c r="LCS185" s="198"/>
      <c r="LCT185" s="198"/>
      <c r="LCU185" s="198"/>
      <c r="LCV185" s="198"/>
      <c r="LCW185" s="198"/>
      <c r="LCX185" s="198"/>
      <c r="LCY185" s="198"/>
      <c r="LCZ185" s="198"/>
      <c r="LDA185" s="198"/>
      <c r="LDB185" s="198"/>
      <c r="LDC185" s="198"/>
      <c r="LDD185" s="198"/>
      <c r="LDE185" s="198"/>
      <c r="LDF185" s="198"/>
      <c r="LDG185" s="198"/>
      <c r="LDH185" s="198"/>
      <c r="LDI185" s="198"/>
      <c r="LDJ185" s="198"/>
      <c r="LDK185" s="198"/>
      <c r="LDL185" s="198"/>
      <c r="LDM185" s="198"/>
      <c r="LDN185" s="198"/>
      <c r="LDO185" s="198"/>
      <c r="LDP185" s="198"/>
      <c r="LDQ185" s="198"/>
      <c r="LDR185" s="198"/>
      <c r="LDS185" s="198"/>
      <c r="LDT185" s="198"/>
      <c r="LDU185" s="198"/>
      <c r="LDV185" s="198"/>
      <c r="LDW185" s="198"/>
      <c r="LDX185" s="198"/>
      <c r="LDY185" s="198"/>
      <c r="LDZ185" s="198"/>
      <c r="LEA185" s="198"/>
      <c r="LEB185" s="198"/>
      <c r="LEC185" s="198"/>
      <c r="LED185" s="198"/>
      <c r="LEE185" s="198"/>
      <c r="LEF185" s="198"/>
      <c r="LEG185" s="198"/>
      <c r="LEH185" s="198"/>
      <c r="LEI185" s="198"/>
      <c r="LEJ185" s="198"/>
      <c r="LEK185" s="198"/>
      <c r="LEL185" s="198"/>
      <c r="LEM185" s="198"/>
      <c r="LEN185" s="198"/>
      <c r="LEO185" s="198"/>
      <c r="LEP185" s="198"/>
      <c r="LEQ185" s="198"/>
      <c r="LER185" s="198"/>
      <c r="LES185" s="198"/>
      <c r="LET185" s="198"/>
      <c r="LEU185" s="198"/>
      <c r="LEV185" s="198"/>
      <c r="LEW185" s="198"/>
      <c r="LEX185" s="198"/>
      <c r="LEY185" s="198"/>
      <c r="LEZ185" s="198"/>
      <c r="LFA185" s="198"/>
      <c r="LFB185" s="198"/>
      <c r="LFC185" s="198"/>
      <c r="LFD185" s="198"/>
      <c r="LFE185" s="198"/>
      <c r="LFF185" s="198"/>
      <c r="LFG185" s="198"/>
      <c r="LFH185" s="198"/>
      <c r="LFI185" s="198"/>
      <c r="LFJ185" s="198"/>
      <c r="LFK185" s="198"/>
      <c r="LFL185" s="198"/>
      <c r="LFM185" s="198"/>
      <c r="LFN185" s="198"/>
      <c r="LFO185" s="198"/>
      <c r="LFP185" s="198"/>
      <c r="LFQ185" s="198"/>
      <c r="LFR185" s="198"/>
      <c r="LFS185" s="198"/>
      <c r="LFT185" s="198"/>
      <c r="LFU185" s="198"/>
      <c r="LFV185" s="198"/>
      <c r="LFW185" s="198"/>
      <c r="LFX185" s="198"/>
      <c r="LFY185" s="198"/>
      <c r="LFZ185" s="198"/>
      <c r="LGA185" s="198"/>
      <c r="LGB185" s="198"/>
      <c r="LGC185" s="198"/>
      <c r="LGD185" s="198"/>
      <c r="LGE185" s="198"/>
      <c r="LGF185" s="198"/>
      <c r="LGG185" s="198"/>
      <c r="LGH185" s="198"/>
      <c r="LGI185" s="198"/>
      <c r="LGJ185" s="198"/>
      <c r="LGK185" s="198"/>
      <c r="LGL185" s="198"/>
      <c r="LGM185" s="198"/>
      <c r="LGN185" s="198"/>
      <c r="LGO185" s="198"/>
      <c r="LGP185" s="198"/>
      <c r="LGQ185" s="198"/>
      <c r="LGR185" s="198"/>
      <c r="LGS185" s="198"/>
      <c r="LGT185" s="198"/>
      <c r="LGU185" s="198"/>
      <c r="LGV185" s="198"/>
      <c r="LGW185" s="198"/>
      <c r="LGX185" s="198"/>
      <c r="LGY185" s="198"/>
      <c r="LGZ185" s="198"/>
      <c r="LHA185" s="198"/>
      <c r="LHB185" s="198"/>
      <c r="LHC185" s="198"/>
      <c r="LHD185" s="198"/>
      <c r="LHE185" s="198"/>
      <c r="LHF185" s="198"/>
      <c r="LHG185" s="198"/>
      <c r="LHH185" s="198"/>
      <c r="LHI185" s="198"/>
      <c r="LHJ185" s="198"/>
      <c r="LHK185" s="198"/>
      <c r="LHL185" s="198"/>
      <c r="LHM185" s="198"/>
      <c r="LHN185" s="198"/>
      <c r="LHO185" s="198"/>
      <c r="LHP185" s="198"/>
      <c r="LHQ185" s="198"/>
      <c r="LHR185" s="198"/>
      <c r="LHS185" s="198"/>
      <c r="LHT185" s="198"/>
      <c r="LHU185" s="198"/>
      <c r="LHV185" s="198"/>
      <c r="LHW185" s="198"/>
      <c r="LHX185" s="198"/>
      <c r="LHY185" s="198"/>
      <c r="LHZ185" s="198"/>
      <c r="LIA185" s="198"/>
      <c r="LIB185" s="198"/>
      <c r="LIC185" s="198"/>
      <c r="LID185" s="198"/>
      <c r="LIE185" s="198"/>
      <c r="LIF185" s="198"/>
      <c r="LIG185" s="198"/>
      <c r="LIH185" s="198"/>
      <c r="LII185" s="198"/>
      <c r="LIJ185" s="198"/>
      <c r="LIK185" s="198"/>
      <c r="LIL185" s="198"/>
      <c r="LIM185" s="198"/>
      <c r="LIN185" s="198"/>
      <c r="LIO185" s="198"/>
      <c r="LIP185" s="198"/>
      <c r="LIQ185" s="198"/>
      <c r="LIR185" s="198"/>
      <c r="LIS185" s="198"/>
      <c r="LIT185" s="198"/>
      <c r="LIU185" s="198"/>
      <c r="LIV185" s="198"/>
      <c r="LIW185" s="198"/>
      <c r="LIX185" s="198"/>
      <c r="LIY185" s="198"/>
      <c r="LIZ185" s="198"/>
      <c r="LJA185" s="198"/>
      <c r="LJB185" s="198"/>
      <c r="LJC185" s="198"/>
      <c r="LJD185" s="198"/>
      <c r="LJE185" s="198"/>
      <c r="LJF185" s="198"/>
      <c r="LJG185" s="198"/>
      <c r="LJH185" s="198"/>
      <c r="LJI185" s="198"/>
      <c r="LJJ185" s="198"/>
      <c r="LJK185" s="198"/>
      <c r="LJL185" s="198"/>
      <c r="LJM185" s="198"/>
      <c r="LJN185" s="198"/>
      <c r="LJO185" s="198"/>
      <c r="LJP185" s="198"/>
      <c r="LJQ185" s="198"/>
      <c r="LJR185" s="198"/>
      <c r="LJS185" s="198"/>
      <c r="LJT185" s="198"/>
      <c r="LJU185" s="198"/>
      <c r="LJV185" s="198"/>
      <c r="LJW185" s="198"/>
      <c r="LJX185" s="198"/>
      <c r="LJY185" s="198"/>
      <c r="LJZ185" s="198"/>
      <c r="LKA185" s="198"/>
      <c r="LKB185" s="198"/>
      <c r="LKC185" s="198"/>
      <c r="LKD185" s="198"/>
      <c r="LKE185" s="198"/>
      <c r="LKF185" s="198"/>
      <c r="LKG185" s="198"/>
      <c r="LKH185" s="198"/>
      <c r="LKI185" s="198"/>
      <c r="LKJ185" s="198"/>
      <c r="LKK185" s="198"/>
      <c r="LKL185" s="198"/>
      <c r="LKM185" s="198"/>
      <c r="LKN185" s="198"/>
      <c r="LKO185" s="198"/>
      <c r="LKP185" s="198"/>
      <c r="LKQ185" s="198"/>
      <c r="LKR185" s="198"/>
      <c r="LKS185" s="198"/>
      <c r="LKT185" s="198"/>
      <c r="LKU185" s="198"/>
      <c r="LKV185" s="198"/>
      <c r="LKW185" s="198"/>
      <c r="LKX185" s="198"/>
      <c r="LKY185" s="198"/>
      <c r="LKZ185" s="198"/>
      <c r="LLA185" s="198"/>
      <c r="LLB185" s="198"/>
      <c r="LLC185" s="198"/>
      <c r="LLD185" s="198"/>
      <c r="LLE185" s="198"/>
      <c r="LLF185" s="198"/>
      <c r="LLG185" s="198"/>
      <c r="LLH185" s="198"/>
      <c r="LLI185" s="198"/>
      <c r="LLJ185" s="198"/>
      <c r="LLK185" s="198"/>
      <c r="LLL185" s="198"/>
      <c r="LLM185" s="198"/>
      <c r="LLN185" s="198"/>
      <c r="LLO185" s="198"/>
      <c r="LLP185" s="198"/>
      <c r="LLQ185" s="198"/>
      <c r="LLR185" s="198"/>
      <c r="LLS185" s="198"/>
      <c r="LLT185" s="198"/>
      <c r="LLU185" s="198"/>
      <c r="LLV185" s="198"/>
      <c r="LLW185" s="198"/>
      <c r="LLX185" s="198"/>
      <c r="LLY185" s="198"/>
      <c r="LLZ185" s="198"/>
      <c r="LMA185" s="198"/>
      <c r="LMB185" s="198"/>
      <c r="LMC185" s="198"/>
      <c r="LMD185" s="198"/>
      <c r="LME185" s="198"/>
      <c r="LMF185" s="198"/>
      <c r="LMG185" s="198"/>
      <c r="LMH185" s="198"/>
      <c r="LMI185" s="198"/>
      <c r="LMJ185" s="198"/>
      <c r="LMK185" s="198"/>
      <c r="LML185" s="198"/>
      <c r="LMM185" s="198"/>
      <c r="LMN185" s="198"/>
      <c r="LMO185" s="198"/>
      <c r="LMP185" s="198"/>
      <c r="LMQ185" s="198"/>
      <c r="LMR185" s="198"/>
      <c r="LMS185" s="198"/>
      <c r="LMT185" s="198"/>
      <c r="LMU185" s="198"/>
      <c r="LMV185" s="198"/>
      <c r="LMW185" s="198"/>
      <c r="LMX185" s="198"/>
      <c r="LMY185" s="198"/>
      <c r="LMZ185" s="198"/>
      <c r="LNA185" s="198"/>
      <c r="LNB185" s="198"/>
      <c r="LNC185" s="198"/>
      <c r="LND185" s="198"/>
      <c r="LNE185" s="198"/>
      <c r="LNF185" s="198"/>
      <c r="LNG185" s="198"/>
      <c r="LNH185" s="198"/>
      <c r="LNI185" s="198"/>
      <c r="LNJ185" s="198"/>
      <c r="LNK185" s="198"/>
      <c r="LNL185" s="198"/>
      <c r="LNM185" s="198"/>
      <c r="LNN185" s="198"/>
      <c r="LNO185" s="198"/>
      <c r="LNP185" s="198"/>
      <c r="LNQ185" s="198"/>
      <c r="LNR185" s="198"/>
      <c r="LNS185" s="198"/>
      <c r="LNT185" s="198"/>
      <c r="LNU185" s="198"/>
      <c r="LNV185" s="198"/>
      <c r="LNW185" s="198"/>
      <c r="LNX185" s="198"/>
      <c r="LNY185" s="198"/>
      <c r="LNZ185" s="198"/>
      <c r="LOA185" s="198"/>
      <c r="LOB185" s="198"/>
      <c r="LOC185" s="198"/>
      <c r="LOD185" s="198"/>
      <c r="LOE185" s="198"/>
      <c r="LOF185" s="198"/>
      <c r="LOG185" s="198"/>
      <c r="LOH185" s="198"/>
      <c r="LOI185" s="198"/>
      <c r="LOJ185" s="198"/>
      <c r="LOK185" s="198"/>
      <c r="LOL185" s="198"/>
      <c r="LOM185" s="198"/>
      <c r="LON185" s="198"/>
      <c r="LOO185" s="198"/>
      <c r="LOP185" s="198"/>
      <c r="LOQ185" s="198"/>
      <c r="LOR185" s="198"/>
      <c r="LOS185" s="198"/>
      <c r="LOT185" s="198"/>
      <c r="LOU185" s="198"/>
      <c r="LOV185" s="198"/>
      <c r="LOW185" s="198"/>
      <c r="LOX185" s="198"/>
      <c r="LOY185" s="198"/>
      <c r="LOZ185" s="198"/>
      <c r="LPA185" s="198"/>
      <c r="LPB185" s="198"/>
      <c r="LPC185" s="198"/>
      <c r="LPD185" s="198"/>
      <c r="LPE185" s="198"/>
      <c r="LPF185" s="198"/>
      <c r="LPG185" s="198"/>
      <c r="LPH185" s="198"/>
      <c r="LPI185" s="198"/>
      <c r="LPJ185" s="198"/>
      <c r="LPK185" s="198"/>
      <c r="LPL185" s="198"/>
      <c r="LPM185" s="198"/>
      <c r="LPN185" s="198"/>
      <c r="LPO185" s="198"/>
      <c r="LPP185" s="198"/>
      <c r="LPQ185" s="198"/>
      <c r="LPR185" s="198"/>
      <c r="LPS185" s="198"/>
      <c r="LPT185" s="198"/>
      <c r="LPU185" s="198"/>
      <c r="LPV185" s="198"/>
      <c r="LPW185" s="198"/>
      <c r="LPX185" s="198"/>
      <c r="LPY185" s="198"/>
      <c r="LPZ185" s="198"/>
      <c r="LQA185" s="198"/>
      <c r="LQB185" s="198"/>
      <c r="LQC185" s="198"/>
      <c r="LQD185" s="198"/>
      <c r="LQE185" s="198"/>
      <c r="LQF185" s="198"/>
      <c r="LQG185" s="198"/>
      <c r="LQH185" s="198"/>
      <c r="LQI185" s="198"/>
      <c r="LQJ185" s="198"/>
      <c r="LQK185" s="198"/>
      <c r="LQL185" s="198"/>
      <c r="LQM185" s="198"/>
      <c r="LQN185" s="198"/>
      <c r="LQO185" s="198"/>
      <c r="LQP185" s="198"/>
      <c r="LQQ185" s="198"/>
      <c r="LQR185" s="198"/>
      <c r="LQS185" s="198"/>
      <c r="LQT185" s="198"/>
      <c r="LQU185" s="198"/>
      <c r="LQV185" s="198"/>
      <c r="LQW185" s="198"/>
      <c r="LQX185" s="198"/>
      <c r="LQY185" s="198"/>
      <c r="LQZ185" s="198"/>
      <c r="LRA185" s="198"/>
      <c r="LRB185" s="198"/>
      <c r="LRC185" s="198"/>
      <c r="LRD185" s="198"/>
      <c r="LRE185" s="198"/>
      <c r="LRF185" s="198"/>
      <c r="LRG185" s="198"/>
      <c r="LRH185" s="198"/>
      <c r="LRI185" s="198"/>
      <c r="LRJ185" s="198"/>
      <c r="LRK185" s="198"/>
      <c r="LRL185" s="198"/>
      <c r="LRM185" s="198"/>
      <c r="LRN185" s="198"/>
      <c r="LRO185" s="198"/>
      <c r="LRP185" s="198"/>
      <c r="LRQ185" s="198"/>
      <c r="LRR185" s="198"/>
      <c r="LRS185" s="198"/>
      <c r="LRT185" s="198"/>
      <c r="LRU185" s="198"/>
      <c r="LRV185" s="198"/>
      <c r="LRW185" s="198"/>
      <c r="LRX185" s="198"/>
      <c r="LRY185" s="198"/>
      <c r="LRZ185" s="198"/>
      <c r="LSA185" s="198"/>
      <c r="LSB185" s="198"/>
      <c r="LSC185" s="198"/>
      <c r="LSD185" s="198"/>
      <c r="LSE185" s="198"/>
      <c r="LSF185" s="198"/>
      <c r="LSG185" s="198"/>
      <c r="LSH185" s="198"/>
      <c r="LSI185" s="198"/>
      <c r="LSJ185" s="198"/>
      <c r="LSK185" s="198"/>
      <c r="LSL185" s="198"/>
      <c r="LSM185" s="198"/>
      <c r="LSN185" s="198"/>
      <c r="LSO185" s="198"/>
      <c r="LSP185" s="198"/>
      <c r="LSQ185" s="198"/>
      <c r="LSR185" s="198"/>
      <c r="LSS185" s="198"/>
      <c r="LST185" s="198"/>
      <c r="LSU185" s="198"/>
      <c r="LSV185" s="198"/>
      <c r="LSW185" s="198"/>
      <c r="LSX185" s="198"/>
      <c r="LSY185" s="198"/>
      <c r="LSZ185" s="198"/>
      <c r="LTA185" s="198"/>
      <c r="LTB185" s="198"/>
      <c r="LTC185" s="198"/>
      <c r="LTD185" s="198"/>
      <c r="LTE185" s="198"/>
      <c r="LTF185" s="198"/>
      <c r="LTG185" s="198"/>
      <c r="LTH185" s="198"/>
      <c r="LTI185" s="198"/>
      <c r="LTJ185" s="198"/>
      <c r="LTK185" s="198"/>
      <c r="LTL185" s="198"/>
      <c r="LTM185" s="198"/>
      <c r="LTN185" s="198"/>
      <c r="LTO185" s="198"/>
      <c r="LTP185" s="198"/>
      <c r="LTQ185" s="198"/>
      <c r="LTR185" s="198"/>
      <c r="LTS185" s="198"/>
      <c r="LTT185" s="198"/>
      <c r="LTU185" s="198"/>
      <c r="LTV185" s="198"/>
      <c r="LTW185" s="198"/>
      <c r="LTX185" s="198"/>
      <c r="LTY185" s="198"/>
      <c r="LTZ185" s="198"/>
      <c r="LUA185" s="198"/>
      <c r="LUB185" s="198"/>
      <c r="LUC185" s="198"/>
      <c r="LUD185" s="198"/>
      <c r="LUE185" s="198"/>
      <c r="LUF185" s="198"/>
      <c r="LUG185" s="198"/>
      <c r="LUH185" s="198"/>
      <c r="LUI185" s="198"/>
      <c r="LUJ185" s="198"/>
      <c r="LUK185" s="198"/>
      <c r="LUL185" s="198"/>
      <c r="LUM185" s="198"/>
      <c r="LUN185" s="198"/>
      <c r="LUO185" s="198"/>
      <c r="LUP185" s="198"/>
      <c r="LUQ185" s="198"/>
      <c r="LUR185" s="198"/>
      <c r="LUS185" s="198"/>
      <c r="LUT185" s="198"/>
      <c r="LUU185" s="198"/>
      <c r="LUV185" s="198"/>
      <c r="LUW185" s="198"/>
      <c r="LUX185" s="198"/>
      <c r="LUY185" s="198"/>
      <c r="LUZ185" s="198"/>
      <c r="LVA185" s="198"/>
      <c r="LVB185" s="198"/>
      <c r="LVC185" s="198"/>
      <c r="LVD185" s="198"/>
      <c r="LVE185" s="198"/>
      <c r="LVF185" s="198"/>
      <c r="LVG185" s="198"/>
      <c r="LVH185" s="198"/>
      <c r="LVI185" s="198"/>
      <c r="LVJ185" s="198"/>
      <c r="LVK185" s="198"/>
      <c r="LVL185" s="198"/>
      <c r="LVM185" s="198"/>
      <c r="LVN185" s="198"/>
      <c r="LVO185" s="198"/>
      <c r="LVP185" s="198"/>
      <c r="LVQ185" s="198"/>
      <c r="LVR185" s="198"/>
      <c r="LVS185" s="198"/>
      <c r="LVT185" s="198"/>
      <c r="LVU185" s="198"/>
      <c r="LVV185" s="198"/>
      <c r="LVW185" s="198"/>
      <c r="LVX185" s="198"/>
      <c r="LVY185" s="198"/>
      <c r="LVZ185" s="198"/>
      <c r="LWA185" s="198"/>
      <c r="LWB185" s="198"/>
      <c r="LWC185" s="198"/>
      <c r="LWD185" s="198"/>
      <c r="LWE185" s="198"/>
      <c r="LWF185" s="198"/>
      <c r="LWG185" s="198"/>
      <c r="LWH185" s="198"/>
      <c r="LWI185" s="198"/>
      <c r="LWJ185" s="198"/>
      <c r="LWK185" s="198"/>
      <c r="LWL185" s="198"/>
      <c r="LWM185" s="198"/>
      <c r="LWN185" s="198"/>
      <c r="LWO185" s="198"/>
      <c r="LWP185" s="198"/>
      <c r="LWQ185" s="198"/>
      <c r="LWR185" s="198"/>
      <c r="LWS185" s="198"/>
      <c r="LWT185" s="198"/>
      <c r="LWU185" s="198"/>
      <c r="LWV185" s="198"/>
      <c r="LWW185" s="198"/>
      <c r="LWX185" s="198"/>
      <c r="LWY185" s="198"/>
      <c r="LWZ185" s="198"/>
      <c r="LXA185" s="198"/>
      <c r="LXB185" s="198"/>
      <c r="LXC185" s="198"/>
      <c r="LXD185" s="198"/>
      <c r="LXE185" s="198"/>
      <c r="LXF185" s="198"/>
      <c r="LXG185" s="198"/>
      <c r="LXH185" s="198"/>
      <c r="LXI185" s="198"/>
      <c r="LXJ185" s="198"/>
      <c r="LXK185" s="198"/>
      <c r="LXL185" s="198"/>
      <c r="LXM185" s="198"/>
      <c r="LXN185" s="198"/>
      <c r="LXO185" s="198"/>
      <c r="LXP185" s="198"/>
      <c r="LXQ185" s="198"/>
      <c r="LXR185" s="198"/>
      <c r="LXS185" s="198"/>
      <c r="LXT185" s="198"/>
      <c r="LXU185" s="198"/>
      <c r="LXV185" s="198"/>
      <c r="LXW185" s="198"/>
      <c r="LXX185" s="198"/>
      <c r="LXY185" s="198"/>
      <c r="LXZ185" s="198"/>
      <c r="LYA185" s="198"/>
      <c r="LYB185" s="198"/>
      <c r="LYC185" s="198"/>
      <c r="LYD185" s="198"/>
      <c r="LYE185" s="198"/>
      <c r="LYF185" s="198"/>
      <c r="LYG185" s="198"/>
      <c r="LYH185" s="198"/>
      <c r="LYI185" s="198"/>
      <c r="LYJ185" s="198"/>
      <c r="LYK185" s="198"/>
      <c r="LYL185" s="198"/>
      <c r="LYM185" s="198"/>
      <c r="LYN185" s="198"/>
      <c r="LYO185" s="198"/>
      <c r="LYP185" s="198"/>
      <c r="LYQ185" s="198"/>
      <c r="LYR185" s="198"/>
      <c r="LYS185" s="198"/>
      <c r="LYT185" s="198"/>
      <c r="LYU185" s="198"/>
      <c r="LYV185" s="198"/>
      <c r="LYW185" s="198"/>
      <c r="LYX185" s="198"/>
      <c r="LYY185" s="198"/>
      <c r="LYZ185" s="198"/>
      <c r="LZA185" s="198"/>
      <c r="LZB185" s="198"/>
      <c r="LZC185" s="198"/>
      <c r="LZD185" s="198"/>
      <c r="LZE185" s="198"/>
      <c r="LZF185" s="198"/>
      <c r="LZG185" s="198"/>
      <c r="LZH185" s="198"/>
      <c r="LZI185" s="198"/>
      <c r="LZJ185" s="198"/>
      <c r="LZK185" s="198"/>
      <c r="LZL185" s="198"/>
      <c r="LZM185" s="198"/>
      <c r="LZN185" s="198"/>
      <c r="LZO185" s="198"/>
      <c r="LZP185" s="198"/>
      <c r="LZQ185" s="198"/>
      <c r="LZR185" s="198"/>
      <c r="LZS185" s="198"/>
      <c r="LZT185" s="198"/>
      <c r="LZU185" s="198"/>
      <c r="LZV185" s="198"/>
      <c r="LZW185" s="198"/>
      <c r="LZX185" s="198"/>
      <c r="LZY185" s="198"/>
      <c r="LZZ185" s="198"/>
      <c r="MAA185" s="198"/>
      <c r="MAB185" s="198"/>
      <c r="MAC185" s="198"/>
      <c r="MAD185" s="198"/>
      <c r="MAE185" s="198"/>
      <c r="MAF185" s="198"/>
      <c r="MAG185" s="198"/>
      <c r="MAH185" s="198"/>
      <c r="MAI185" s="198"/>
      <c r="MAJ185" s="198"/>
      <c r="MAK185" s="198"/>
      <c r="MAL185" s="198"/>
      <c r="MAM185" s="198"/>
      <c r="MAN185" s="198"/>
      <c r="MAO185" s="198"/>
      <c r="MAP185" s="198"/>
      <c r="MAQ185" s="198"/>
      <c r="MAR185" s="198"/>
      <c r="MAS185" s="198"/>
      <c r="MAT185" s="198"/>
      <c r="MAU185" s="198"/>
      <c r="MAV185" s="198"/>
      <c r="MAW185" s="198"/>
      <c r="MAX185" s="198"/>
      <c r="MAY185" s="198"/>
      <c r="MAZ185" s="198"/>
      <c r="MBA185" s="198"/>
      <c r="MBB185" s="198"/>
      <c r="MBC185" s="198"/>
      <c r="MBD185" s="198"/>
      <c r="MBE185" s="198"/>
      <c r="MBF185" s="198"/>
      <c r="MBG185" s="198"/>
      <c r="MBH185" s="198"/>
      <c r="MBI185" s="198"/>
      <c r="MBJ185" s="198"/>
      <c r="MBK185" s="198"/>
      <c r="MBL185" s="198"/>
      <c r="MBM185" s="198"/>
      <c r="MBN185" s="198"/>
      <c r="MBO185" s="198"/>
      <c r="MBP185" s="198"/>
      <c r="MBQ185" s="198"/>
      <c r="MBR185" s="198"/>
      <c r="MBS185" s="198"/>
      <c r="MBT185" s="198"/>
      <c r="MBU185" s="198"/>
      <c r="MBV185" s="198"/>
      <c r="MBW185" s="198"/>
      <c r="MBX185" s="198"/>
      <c r="MBY185" s="198"/>
      <c r="MBZ185" s="198"/>
      <c r="MCA185" s="198"/>
      <c r="MCB185" s="198"/>
      <c r="MCC185" s="198"/>
      <c r="MCD185" s="198"/>
      <c r="MCE185" s="198"/>
      <c r="MCF185" s="198"/>
      <c r="MCG185" s="198"/>
      <c r="MCH185" s="198"/>
      <c r="MCI185" s="198"/>
      <c r="MCJ185" s="198"/>
      <c r="MCK185" s="198"/>
      <c r="MCL185" s="198"/>
      <c r="MCM185" s="198"/>
      <c r="MCN185" s="198"/>
      <c r="MCO185" s="198"/>
      <c r="MCP185" s="198"/>
      <c r="MCQ185" s="198"/>
      <c r="MCR185" s="198"/>
      <c r="MCS185" s="198"/>
      <c r="MCT185" s="198"/>
      <c r="MCU185" s="198"/>
      <c r="MCV185" s="198"/>
      <c r="MCW185" s="198"/>
      <c r="MCX185" s="198"/>
      <c r="MCY185" s="198"/>
      <c r="MCZ185" s="198"/>
      <c r="MDA185" s="198"/>
      <c r="MDB185" s="198"/>
      <c r="MDC185" s="198"/>
      <c r="MDD185" s="198"/>
      <c r="MDE185" s="198"/>
      <c r="MDF185" s="198"/>
      <c r="MDG185" s="198"/>
      <c r="MDH185" s="198"/>
      <c r="MDI185" s="198"/>
      <c r="MDJ185" s="198"/>
      <c r="MDK185" s="198"/>
      <c r="MDL185" s="198"/>
      <c r="MDM185" s="198"/>
      <c r="MDN185" s="198"/>
      <c r="MDO185" s="198"/>
      <c r="MDP185" s="198"/>
      <c r="MDQ185" s="198"/>
      <c r="MDR185" s="198"/>
      <c r="MDS185" s="198"/>
      <c r="MDT185" s="198"/>
      <c r="MDU185" s="198"/>
      <c r="MDV185" s="198"/>
      <c r="MDW185" s="198"/>
      <c r="MDX185" s="198"/>
      <c r="MDY185" s="198"/>
      <c r="MDZ185" s="198"/>
      <c r="MEA185" s="198"/>
      <c r="MEB185" s="198"/>
      <c r="MEC185" s="198"/>
      <c r="MED185" s="198"/>
      <c r="MEE185" s="198"/>
      <c r="MEF185" s="198"/>
      <c r="MEG185" s="198"/>
      <c r="MEH185" s="198"/>
      <c r="MEI185" s="198"/>
      <c r="MEJ185" s="198"/>
      <c r="MEK185" s="198"/>
      <c r="MEL185" s="198"/>
      <c r="MEM185" s="198"/>
      <c r="MEN185" s="198"/>
      <c r="MEO185" s="198"/>
      <c r="MEP185" s="198"/>
      <c r="MEQ185" s="198"/>
      <c r="MER185" s="198"/>
      <c r="MES185" s="198"/>
      <c r="MET185" s="198"/>
      <c r="MEU185" s="198"/>
      <c r="MEV185" s="198"/>
      <c r="MEW185" s="198"/>
      <c r="MEX185" s="198"/>
      <c r="MEY185" s="198"/>
      <c r="MEZ185" s="198"/>
      <c r="MFA185" s="198"/>
      <c r="MFB185" s="198"/>
      <c r="MFC185" s="198"/>
      <c r="MFD185" s="198"/>
      <c r="MFE185" s="198"/>
      <c r="MFF185" s="198"/>
      <c r="MFG185" s="198"/>
      <c r="MFH185" s="198"/>
      <c r="MFI185" s="198"/>
      <c r="MFJ185" s="198"/>
      <c r="MFK185" s="198"/>
      <c r="MFL185" s="198"/>
      <c r="MFM185" s="198"/>
      <c r="MFN185" s="198"/>
      <c r="MFO185" s="198"/>
      <c r="MFP185" s="198"/>
      <c r="MFQ185" s="198"/>
      <c r="MFR185" s="198"/>
      <c r="MFS185" s="198"/>
      <c r="MFT185" s="198"/>
      <c r="MFU185" s="198"/>
      <c r="MFV185" s="198"/>
      <c r="MFW185" s="198"/>
      <c r="MFX185" s="198"/>
      <c r="MFY185" s="198"/>
      <c r="MFZ185" s="198"/>
      <c r="MGA185" s="198"/>
      <c r="MGB185" s="198"/>
      <c r="MGC185" s="198"/>
      <c r="MGD185" s="198"/>
      <c r="MGE185" s="198"/>
      <c r="MGF185" s="198"/>
      <c r="MGG185" s="198"/>
      <c r="MGH185" s="198"/>
      <c r="MGI185" s="198"/>
      <c r="MGJ185" s="198"/>
      <c r="MGK185" s="198"/>
      <c r="MGL185" s="198"/>
      <c r="MGM185" s="198"/>
      <c r="MGN185" s="198"/>
      <c r="MGO185" s="198"/>
      <c r="MGP185" s="198"/>
      <c r="MGQ185" s="198"/>
      <c r="MGR185" s="198"/>
      <c r="MGS185" s="198"/>
      <c r="MGT185" s="198"/>
      <c r="MGU185" s="198"/>
      <c r="MGV185" s="198"/>
      <c r="MGW185" s="198"/>
      <c r="MGX185" s="198"/>
      <c r="MGY185" s="198"/>
      <c r="MGZ185" s="198"/>
      <c r="MHA185" s="198"/>
      <c r="MHB185" s="198"/>
      <c r="MHC185" s="198"/>
      <c r="MHD185" s="198"/>
      <c r="MHE185" s="198"/>
      <c r="MHF185" s="198"/>
      <c r="MHG185" s="198"/>
      <c r="MHH185" s="198"/>
      <c r="MHI185" s="198"/>
      <c r="MHJ185" s="198"/>
      <c r="MHK185" s="198"/>
      <c r="MHL185" s="198"/>
      <c r="MHM185" s="198"/>
      <c r="MHN185" s="198"/>
      <c r="MHO185" s="198"/>
      <c r="MHP185" s="198"/>
      <c r="MHQ185" s="198"/>
      <c r="MHR185" s="198"/>
      <c r="MHS185" s="198"/>
      <c r="MHT185" s="198"/>
      <c r="MHU185" s="198"/>
      <c r="MHV185" s="198"/>
      <c r="MHW185" s="198"/>
      <c r="MHX185" s="198"/>
      <c r="MHY185" s="198"/>
      <c r="MHZ185" s="198"/>
      <c r="MIA185" s="198"/>
      <c r="MIB185" s="198"/>
      <c r="MIC185" s="198"/>
      <c r="MID185" s="198"/>
      <c r="MIE185" s="198"/>
      <c r="MIF185" s="198"/>
      <c r="MIG185" s="198"/>
      <c r="MIH185" s="198"/>
      <c r="MII185" s="198"/>
      <c r="MIJ185" s="198"/>
      <c r="MIK185" s="198"/>
      <c r="MIL185" s="198"/>
      <c r="MIM185" s="198"/>
      <c r="MIN185" s="198"/>
      <c r="MIO185" s="198"/>
      <c r="MIP185" s="198"/>
      <c r="MIQ185" s="198"/>
      <c r="MIR185" s="198"/>
      <c r="MIS185" s="198"/>
      <c r="MIT185" s="198"/>
      <c r="MIU185" s="198"/>
      <c r="MIV185" s="198"/>
      <c r="MIW185" s="198"/>
      <c r="MIX185" s="198"/>
      <c r="MIY185" s="198"/>
      <c r="MIZ185" s="198"/>
      <c r="MJA185" s="198"/>
      <c r="MJB185" s="198"/>
      <c r="MJC185" s="198"/>
      <c r="MJD185" s="198"/>
      <c r="MJE185" s="198"/>
      <c r="MJF185" s="198"/>
      <c r="MJG185" s="198"/>
      <c r="MJH185" s="198"/>
      <c r="MJI185" s="198"/>
      <c r="MJJ185" s="198"/>
      <c r="MJK185" s="198"/>
      <c r="MJL185" s="198"/>
      <c r="MJM185" s="198"/>
      <c r="MJN185" s="198"/>
      <c r="MJO185" s="198"/>
      <c r="MJP185" s="198"/>
      <c r="MJQ185" s="198"/>
      <c r="MJR185" s="198"/>
      <c r="MJS185" s="198"/>
      <c r="MJT185" s="198"/>
      <c r="MJU185" s="198"/>
      <c r="MJV185" s="198"/>
      <c r="MJW185" s="198"/>
      <c r="MJX185" s="198"/>
      <c r="MJY185" s="198"/>
      <c r="MJZ185" s="198"/>
      <c r="MKA185" s="198"/>
      <c r="MKB185" s="198"/>
      <c r="MKC185" s="198"/>
      <c r="MKD185" s="198"/>
      <c r="MKE185" s="198"/>
      <c r="MKF185" s="198"/>
      <c r="MKG185" s="198"/>
      <c r="MKH185" s="198"/>
      <c r="MKI185" s="198"/>
      <c r="MKJ185" s="198"/>
      <c r="MKK185" s="198"/>
      <c r="MKL185" s="198"/>
      <c r="MKM185" s="198"/>
      <c r="MKN185" s="198"/>
      <c r="MKO185" s="198"/>
      <c r="MKP185" s="198"/>
      <c r="MKQ185" s="198"/>
      <c r="MKR185" s="198"/>
      <c r="MKS185" s="198"/>
      <c r="MKT185" s="198"/>
      <c r="MKU185" s="198"/>
      <c r="MKV185" s="198"/>
      <c r="MKW185" s="198"/>
      <c r="MKX185" s="198"/>
      <c r="MKY185" s="198"/>
      <c r="MKZ185" s="198"/>
      <c r="MLA185" s="198"/>
      <c r="MLB185" s="198"/>
      <c r="MLC185" s="198"/>
      <c r="MLD185" s="198"/>
      <c r="MLE185" s="198"/>
      <c r="MLF185" s="198"/>
      <c r="MLG185" s="198"/>
      <c r="MLH185" s="198"/>
      <c r="MLI185" s="198"/>
      <c r="MLJ185" s="198"/>
      <c r="MLK185" s="198"/>
      <c r="MLL185" s="198"/>
      <c r="MLM185" s="198"/>
      <c r="MLN185" s="198"/>
      <c r="MLO185" s="198"/>
      <c r="MLP185" s="198"/>
      <c r="MLQ185" s="198"/>
      <c r="MLR185" s="198"/>
      <c r="MLS185" s="198"/>
      <c r="MLT185" s="198"/>
      <c r="MLU185" s="198"/>
      <c r="MLV185" s="198"/>
      <c r="MLW185" s="198"/>
      <c r="MLX185" s="198"/>
      <c r="MLY185" s="198"/>
      <c r="MLZ185" s="198"/>
      <c r="MMA185" s="198"/>
      <c r="MMB185" s="198"/>
      <c r="MMC185" s="198"/>
      <c r="MMD185" s="198"/>
      <c r="MME185" s="198"/>
      <c r="MMF185" s="198"/>
      <c r="MMG185" s="198"/>
      <c r="MMH185" s="198"/>
      <c r="MMI185" s="198"/>
      <c r="MMJ185" s="198"/>
      <c r="MMK185" s="198"/>
      <c r="MML185" s="198"/>
      <c r="MMM185" s="198"/>
      <c r="MMN185" s="198"/>
      <c r="MMO185" s="198"/>
      <c r="MMP185" s="198"/>
      <c r="MMQ185" s="198"/>
      <c r="MMR185" s="198"/>
      <c r="MMS185" s="198"/>
      <c r="MMT185" s="198"/>
      <c r="MMU185" s="198"/>
      <c r="MMV185" s="198"/>
      <c r="MMW185" s="198"/>
      <c r="MMX185" s="198"/>
      <c r="MMY185" s="198"/>
      <c r="MMZ185" s="198"/>
      <c r="MNA185" s="198"/>
      <c r="MNB185" s="198"/>
      <c r="MNC185" s="198"/>
      <c r="MND185" s="198"/>
      <c r="MNE185" s="198"/>
      <c r="MNF185" s="198"/>
      <c r="MNG185" s="198"/>
      <c r="MNH185" s="198"/>
      <c r="MNI185" s="198"/>
      <c r="MNJ185" s="198"/>
      <c r="MNK185" s="198"/>
      <c r="MNL185" s="198"/>
      <c r="MNM185" s="198"/>
      <c r="MNN185" s="198"/>
      <c r="MNO185" s="198"/>
      <c r="MNP185" s="198"/>
      <c r="MNQ185" s="198"/>
      <c r="MNR185" s="198"/>
      <c r="MNS185" s="198"/>
      <c r="MNT185" s="198"/>
      <c r="MNU185" s="198"/>
      <c r="MNV185" s="198"/>
      <c r="MNW185" s="198"/>
      <c r="MNX185" s="198"/>
      <c r="MNY185" s="198"/>
      <c r="MNZ185" s="198"/>
      <c r="MOA185" s="198"/>
      <c r="MOB185" s="198"/>
      <c r="MOC185" s="198"/>
      <c r="MOD185" s="198"/>
      <c r="MOE185" s="198"/>
      <c r="MOF185" s="198"/>
      <c r="MOG185" s="198"/>
      <c r="MOH185" s="198"/>
      <c r="MOI185" s="198"/>
      <c r="MOJ185" s="198"/>
      <c r="MOK185" s="198"/>
      <c r="MOL185" s="198"/>
      <c r="MOM185" s="198"/>
      <c r="MON185" s="198"/>
      <c r="MOO185" s="198"/>
      <c r="MOP185" s="198"/>
      <c r="MOQ185" s="198"/>
      <c r="MOR185" s="198"/>
      <c r="MOS185" s="198"/>
      <c r="MOT185" s="198"/>
      <c r="MOU185" s="198"/>
      <c r="MOV185" s="198"/>
      <c r="MOW185" s="198"/>
      <c r="MOX185" s="198"/>
      <c r="MOY185" s="198"/>
      <c r="MOZ185" s="198"/>
      <c r="MPA185" s="198"/>
      <c r="MPB185" s="198"/>
      <c r="MPC185" s="198"/>
      <c r="MPD185" s="198"/>
      <c r="MPE185" s="198"/>
      <c r="MPF185" s="198"/>
      <c r="MPG185" s="198"/>
      <c r="MPH185" s="198"/>
      <c r="MPI185" s="198"/>
      <c r="MPJ185" s="198"/>
      <c r="MPK185" s="198"/>
      <c r="MPL185" s="198"/>
      <c r="MPM185" s="198"/>
      <c r="MPN185" s="198"/>
      <c r="MPO185" s="198"/>
      <c r="MPP185" s="198"/>
      <c r="MPQ185" s="198"/>
      <c r="MPR185" s="198"/>
      <c r="MPS185" s="198"/>
      <c r="MPT185" s="198"/>
      <c r="MPU185" s="198"/>
      <c r="MPV185" s="198"/>
      <c r="MPW185" s="198"/>
      <c r="MPX185" s="198"/>
      <c r="MPY185" s="198"/>
      <c r="MPZ185" s="198"/>
      <c r="MQA185" s="198"/>
      <c r="MQB185" s="198"/>
      <c r="MQC185" s="198"/>
      <c r="MQD185" s="198"/>
      <c r="MQE185" s="198"/>
      <c r="MQF185" s="198"/>
      <c r="MQG185" s="198"/>
      <c r="MQH185" s="198"/>
      <c r="MQI185" s="198"/>
      <c r="MQJ185" s="198"/>
      <c r="MQK185" s="198"/>
      <c r="MQL185" s="198"/>
      <c r="MQM185" s="198"/>
      <c r="MQN185" s="198"/>
      <c r="MQO185" s="198"/>
      <c r="MQP185" s="198"/>
      <c r="MQQ185" s="198"/>
      <c r="MQR185" s="198"/>
      <c r="MQS185" s="198"/>
      <c r="MQT185" s="198"/>
      <c r="MQU185" s="198"/>
      <c r="MQV185" s="198"/>
      <c r="MQW185" s="198"/>
      <c r="MQX185" s="198"/>
      <c r="MQY185" s="198"/>
      <c r="MQZ185" s="198"/>
      <c r="MRA185" s="198"/>
      <c r="MRB185" s="198"/>
      <c r="MRC185" s="198"/>
      <c r="MRD185" s="198"/>
      <c r="MRE185" s="198"/>
      <c r="MRF185" s="198"/>
      <c r="MRG185" s="198"/>
      <c r="MRH185" s="198"/>
      <c r="MRI185" s="198"/>
      <c r="MRJ185" s="198"/>
      <c r="MRK185" s="198"/>
      <c r="MRL185" s="198"/>
      <c r="MRM185" s="198"/>
      <c r="MRN185" s="198"/>
      <c r="MRO185" s="198"/>
      <c r="MRP185" s="198"/>
      <c r="MRQ185" s="198"/>
      <c r="MRR185" s="198"/>
      <c r="MRS185" s="198"/>
      <c r="MRT185" s="198"/>
      <c r="MRU185" s="198"/>
      <c r="MRV185" s="198"/>
      <c r="MRW185" s="198"/>
      <c r="MRX185" s="198"/>
      <c r="MRY185" s="198"/>
      <c r="MRZ185" s="198"/>
      <c r="MSA185" s="198"/>
      <c r="MSB185" s="198"/>
      <c r="MSC185" s="198"/>
      <c r="MSD185" s="198"/>
      <c r="MSE185" s="198"/>
      <c r="MSF185" s="198"/>
      <c r="MSG185" s="198"/>
      <c r="MSH185" s="198"/>
      <c r="MSI185" s="198"/>
      <c r="MSJ185" s="198"/>
      <c r="MSK185" s="198"/>
      <c r="MSL185" s="198"/>
      <c r="MSM185" s="198"/>
      <c r="MSN185" s="198"/>
      <c r="MSO185" s="198"/>
      <c r="MSP185" s="198"/>
      <c r="MSQ185" s="198"/>
      <c r="MSR185" s="198"/>
      <c r="MSS185" s="198"/>
      <c r="MST185" s="198"/>
      <c r="MSU185" s="198"/>
      <c r="MSV185" s="198"/>
      <c r="MSW185" s="198"/>
      <c r="MSX185" s="198"/>
      <c r="MSY185" s="198"/>
      <c r="MSZ185" s="198"/>
      <c r="MTA185" s="198"/>
      <c r="MTB185" s="198"/>
      <c r="MTC185" s="198"/>
      <c r="MTD185" s="198"/>
      <c r="MTE185" s="198"/>
      <c r="MTF185" s="198"/>
      <c r="MTG185" s="198"/>
      <c r="MTH185" s="198"/>
      <c r="MTI185" s="198"/>
      <c r="MTJ185" s="198"/>
      <c r="MTK185" s="198"/>
      <c r="MTL185" s="198"/>
      <c r="MTM185" s="198"/>
      <c r="MTN185" s="198"/>
      <c r="MTO185" s="198"/>
      <c r="MTP185" s="198"/>
      <c r="MTQ185" s="198"/>
      <c r="MTR185" s="198"/>
      <c r="MTS185" s="198"/>
      <c r="MTT185" s="198"/>
      <c r="MTU185" s="198"/>
      <c r="MTV185" s="198"/>
      <c r="MTW185" s="198"/>
      <c r="MTX185" s="198"/>
      <c r="MTY185" s="198"/>
      <c r="MTZ185" s="198"/>
      <c r="MUA185" s="198"/>
      <c r="MUB185" s="198"/>
      <c r="MUC185" s="198"/>
      <c r="MUD185" s="198"/>
      <c r="MUE185" s="198"/>
      <c r="MUF185" s="198"/>
      <c r="MUG185" s="198"/>
      <c r="MUH185" s="198"/>
      <c r="MUI185" s="198"/>
      <c r="MUJ185" s="198"/>
      <c r="MUK185" s="198"/>
      <c r="MUL185" s="198"/>
      <c r="MUM185" s="198"/>
      <c r="MUN185" s="198"/>
      <c r="MUO185" s="198"/>
      <c r="MUP185" s="198"/>
      <c r="MUQ185" s="198"/>
      <c r="MUR185" s="198"/>
      <c r="MUS185" s="198"/>
      <c r="MUT185" s="198"/>
      <c r="MUU185" s="198"/>
      <c r="MUV185" s="198"/>
      <c r="MUW185" s="198"/>
      <c r="MUX185" s="198"/>
      <c r="MUY185" s="198"/>
      <c r="MUZ185" s="198"/>
      <c r="MVA185" s="198"/>
      <c r="MVB185" s="198"/>
      <c r="MVC185" s="198"/>
      <c r="MVD185" s="198"/>
      <c r="MVE185" s="198"/>
      <c r="MVF185" s="198"/>
      <c r="MVG185" s="198"/>
      <c r="MVH185" s="198"/>
      <c r="MVI185" s="198"/>
      <c r="MVJ185" s="198"/>
      <c r="MVK185" s="198"/>
      <c r="MVL185" s="198"/>
      <c r="MVM185" s="198"/>
      <c r="MVN185" s="198"/>
      <c r="MVO185" s="198"/>
      <c r="MVP185" s="198"/>
      <c r="MVQ185" s="198"/>
      <c r="MVR185" s="198"/>
      <c r="MVS185" s="198"/>
      <c r="MVT185" s="198"/>
      <c r="MVU185" s="198"/>
      <c r="MVV185" s="198"/>
      <c r="MVW185" s="198"/>
      <c r="MVX185" s="198"/>
      <c r="MVY185" s="198"/>
      <c r="MVZ185" s="198"/>
      <c r="MWA185" s="198"/>
      <c r="MWB185" s="198"/>
      <c r="MWC185" s="198"/>
      <c r="MWD185" s="198"/>
      <c r="MWE185" s="198"/>
      <c r="MWF185" s="198"/>
      <c r="MWG185" s="198"/>
      <c r="MWH185" s="198"/>
      <c r="MWI185" s="198"/>
      <c r="MWJ185" s="198"/>
      <c r="MWK185" s="198"/>
      <c r="MWL185" s="198"/>
      <c r="MWM185" s="198"/>
      <c r="MWN185" s="198"/>
      <c r="MWO185" s="198"/>
      <c r="MWP185" s="198"/>
      <c r="MWQ185" s="198"/>
      <c r="MWR185" s="198"/>
      <c r="MWS185" s="198"/>
      <c r="MWT185" s="198"/>
      <c r="MWU185" s="198"/>
      <c r="MWV185" s="198"/>
      <c r="MWW185" s="198"/>
      <c r="MWX185" s="198"/>
      <c r="MWY185" s="198"/>
      <c r="MWZ185" s="198"/>
      <c r="MXA185" s="198"/>
      <c r="MXB185" s="198"/>
      <c r="MXC185" s="198"/>
      <c r="MXD185" s="198"/>
      <c r="MXE185" s="198"/>
      <c r="MXF185" s="198"/>
      <c r="MXG185" s="198"/>
      <c r="MXH185" s="198"/>
      <c r="MXI185" s="198"/>
      <c r="MXJ185" s="198"/>
      <c r="MXK185" s="198"/>
      <c r="MXL185" s="198"/>
      <c r="MXM185" s="198"/>
      <c r="MXN185" s="198"/>
      <c r="MXO185" s="198"/>
      <c r="MXP185" s="198"/>
      <c r="MXQ185" s="198"/>
      <c r="MXR185" s="198"/>
      <c r="MXS185" s="198"/>
      <c r="MXT185" s="198"/>
      <c r="MXU185" s="198"/>
      <c r="MXV185" s="198"/>
      <c r="MXW185" s="198"/>
      <c r="MXX185" s="198"/>
      <c r="MXY185" s="198"/>
      <c r="MXZ185" s="198"/>
      <c r="MYA185" s="198"/>
      <c r="MYB185" s="198"/>
      <c r="MYC185" s="198"/>
      <c r="MYD185" s="198"/>
      <c r="MYE185" s="198"/>
      <c r="MYF185" s="198"/>
      <c r="MYG185" s="198"/>
      <c r="MYH185" s="198"/>
      <c r="MYI185" s="198"/>
      <c r="MYJ185" s="198"/>
      <c r="MYK185" s="198"/>
      <c r="MYL185" s="198"/>
      <c r="MYM185" s="198"/>
      <c r="MYN185" s="198"/>
      <c r="MYO185" s="198"/>
      <c r="MYP185" s="198"/>
      <c r="MYQ185" s="198"/>
      <c r="MYR185" s="198"/>
      <c r="MYS185" s="198"/>
      <c r="MYT185" s="198"/>
      <c r="MYU185" s="198"/>
      <c r="MYV185" s="198"/>
      <c r="MYW185" s="198"/>
      <c r="MYX185" s="198"/>
      <c r="MYY185" s="198"/>
      <c r="MYZ185" s="198"/>
      <c r="MZA185" s="198"/>
      <c r="MZB185" s="198"/>
      <c r="MZC185" s="198"/>
      <c r="MZD185" s="198"/>
      <c r="MZE185" s="198"/>
      <c r="MZF185" s="198"/>
      <c r="MZG185" s="198"/>
      <c r="MZH185" s="198"/>
      <c r="MZI185" s="198"/>
      <c r="MZJ185" s="198"/>
      <c r="MZK185" s="198"/>
      <c r="MZL185" s="198"/>
      <c r="MZM185" s="198"/>
      <c r="MZN185" s="198"/>
      <c r="MZO185" s="198"/>
      <c r="MZP185" s="198"/>
      <c r="MZQ185" s="198"/>
      <c r="MZR185" s="198"/>
      <c r="MZS185" s="198"/>
      <c r="MZT185" s="198"/>
      <c r="MZU185" s="198"/>
      <c r="MZV185" s="198"/>
      <c r="MZW185" s="198"/>
      <c r="MZX185" s="198"/>
      <c r="MZY185" s="198"/>
      <c r="MZZ185" s="198"/>
      <c r="NAA185" s="198"/>
      <c r="NAB185" s="198"/>
      <c r="NAC185" s="198"/>
      <c r="NAD185" s="198"/>
      <c r="NAE185" s="198"/>
      <c r="NAF185" s="198"/>
      <c r="NAG185" s="198"/>
      <c r="NAH185" s="198"/>
      <c r="NAI185" s="198"/>
      <c r="NAJ185" s="198"/>
      <c r="NAK185" s="198"/>
      <c r="NAL185" s="198"/>
      <c r="NAM185" s="198"/>
      <c r="NAN185" s="198"/>
      <c r="NAO185" s="198"/>
      <c r="NAP185" s="198"/>
      <c r="NAQ185" s="198"/>
      <c r="NAR185" s="198"/>
      <c r="NAS185" s="198"/>
      <c r="NAT185" s="198"/>
      <c r="NAU185" s="198"/>
      <c r="NAV185" s="198"/>
      <c r="NAW185" s="198"/>
      <c r="NAX185" s="198"/>
      <c r="NAY185" s="198"/>
      <c r="NAZ185" s="198"/>
      <c r="NBA185" s="198"/>
      <c r="NBB185" s="198"/>
      <c r="NBC185" s="198"/>
      <c r="NBD185" s="198"/>
      <c r="NBE185" s="198"/>
      <c r="NBF185" s="198"/>
      <c r="NBG185" s="198"/>
      <c r="NBH185" s="198"/>
      <c r="NBI185" s="198"/>
      <c r="NBJ185" s="198"/>
      <c r="NBK185" s="198"/>
      <c r="NBL185" s="198"/>
      <c r="NBM185" s="198"/>
      <c r="NBN185" s="198"/>
      <c r="NBO185" s="198"/>
      <c r="NBP185" s="198"/>
      <c r="NBQ185" s="198"/>
      <c r="NBR185" s="198"/>
      <c r="NBS185" s="198"/>
      <c r="NBT185" s="198"/>
      <c r="NBU185" s="198"/>
      <c r="NBV185" s="198"/>
      <c r="NBW185" s="198"/>
      <c r="NBX185" s="198"/>
      <c r="NBY185" s="198"/>
      <c r="NBZ185" s="198"/>
      <c r="NCA185" s="198"/>
      <c r="NCB185" s="198"/>
      <c r="NCC185" s="198"/>
      <c r="NCD185" s="198"/>
      <c r="NCE185" s="198"/>
      <c r="NCF185" s="198"/>
      <c r="NCG185" s="198"/>
      <c r="NCH185" s="198"/>
      <c r="NCI185" s="198"/>
      <c r="NCJ185" s="198"/>
      <c r="NCK185" s="198"/>
      <c r="NCL185" s="198"/>
      <c r="NCM185" s="198"/>
      <c r="NCN185" s="198"/>
      <c r="NCO185" s="198"/>
      <c r="NCP185" s="198"/>
      <c r="NCQ185" s="198"/>
      <c r="NCR185" s="198"/>
      <c r="NCS185" s="198"/>
      <c r="NCT185" s="198"/>
      <c r="NCU185" s="198"/>
      <c r="NCV185" s="198"/>
      <c r="NCW185" s="198"/>
      <c r="NCX185" s="198"/>
      <c r="NCY185" s="198"/>
      <c r="NCZ185" s="198"/>
      <c r="NDA185" s="198"/>
      <c r="NDB185" s="198"/>
      <c r="NDC185" s="198"/>
      <c r="NDD185" s="198"/>
      <c r="NDE185" s="198"/>
      <c r="NDF185" s="198"/>
      <c r="NDG185" s="198"/>
      <c r="NDH185" s="198"/>
      <c r="NDI185" s="198"/>
      <c r="NDJ185" s="198"/>
      <c r="NDK185" s="198"/>
      <c r="NDL185" s="198"/>
      <c r="NDM185" s="198"/>
      <c r="NDN185" s="198"/>
      <c r="NDO185" s="198"/>
      <c r="NDP185" s="198"/>
      <c r="NDQ185" s="198"/>
      <c r="NDR185" s="198"/>
      <c r="NDS185" s="198"/>
      <c r="NDT185" s="198"/>
      <c r="NDU185" s="198"/>
      <c r="NDV185" s="198"/>
      <c r="NDW185" s="198"/>
      <c r="NDX185" s="198"/>
      <c r="NDY185" s="198"/>
      <c r="NDZ185" s="198"/>
      <c r="NEA185" s="198"/>
      <c r="NEB185" s="198"/>
      <c r="NEC185" s="198"/>
      <c r="NED185" s="198"/>
      <c r="NEE185" s="198"/>
      <c r="NEF185" s="198"/>
      <c r="NEG185" s="198"/>
      <c r="NEH185" s="198"/>
      <c r="NEI185" s="198"/>
      <c r="NEJ185" s="198"/>
      <c r="NEK185" s="198"/>
      <c r="NEL185" s="198"/>
      <c r="NEM185" s="198"/>
      <c r="NEN185" s="198"/>
      <c r="NEO185" s="198"/>
      <c r="NEP185" s="198"/>
      <c r="NEQ185" s="198"/>
      <c r="NER185" s="198"/>
      <c r="NES185" s="198"/>
      <c r="NET185" s="198"/>
      <c r="NEU185" s="198"/>
      <c r="NEV185" s="198"/>
      <c r="NEW185" s="198"/>
      <c r="NEX185" s="198"/>
      <c r="NEY185" s="198"/>
      <c r="NEZ185" s="198"/>
      <c r="NFA185" s="198"/>
      <c r="NFB185" s="198"/>
      <c r="NFC185" s="198"/>
      <c r="NFD185" s="198"/>
      <c r="NFE185" s="198"/>
      <c r="NFF185" s="198"/>
      <c r="NFG185" s="198"/>
      <c r="NFH185" s="198"/>
      <c r="NFI185" s="198"/>
      <c r="NFJ185" s="198"/>
      <c r="NFK185" s="198"/>
      <c r="NFL185" s="198"/>
      <c r="NFM185" s="198"/>
      <c r="NFN185" s="198"/>
      <c r="NFO185" s="198"/>
      <c r="NFP185" s="198"/>
      <c r="NFQ185" s="198"/>
      <c r="NFR185" s="198"/>
      <c r="NFS185" s="198"/>
      <c r="NFT185" s="198"/>
      <c r="NFU185" s="198"/>
      <c r="NFV185" s="198"/>
      <c r="NFW185" s="198"/>
      <c r="NFX185" s="198"/>
      <c r="NFY185" s="198"/>
      <c r="NFZ185" s="198"/>
      <c r="NGA185" s="198"/>
      <c r="NGB185" s="198"/>
      <c r="NGC185" s="198"/>
      <c r="NGD185" s="198"/>
      <c r="NGE185" s="198"/>
      <c r="NGF185" s="198"/>
      <c r="NGG185" s="198"/>
      <c r="NGH185" s="198"/>
      <c r="NGI185" s="198"/>
      <c r="NGJ185" s="198"/>
      <c r="NGK185" s="198"/>
      <c r="NGL185" s="198"/>
      <c r="NGM185" s="198"/>
      <c r="NGN185" s="198"/>
      <c r="NGO185" s="198"/>
      <c r="NGP185" s="198"/>
      <c r="NGQ185" s="198"/>
      <c r="NGR185" s="198"/>
      <c r="NGS185" s="198"/>
      <c r="NGT185" s="198"/>
      <c r="NGU185" s="198"/>
      <c r="NGV185" s="198"/>
      <c r="NGW185" s="198"/>
      <c r="NGX185" s="198"/>
      <c r="NGY185" s="198"/>
      <c r="NGZ185" s="198"/>
      <c r="NHA185" s="198"/>
      <c r="NHB185" s="198"/>
      <c r="NHC185" s="198"/>
      <c r="NHD185" s="198"/>
      <c r="NHE185" s="198"/>
      <c r="NHF185" s="198"/>
      <c r="NHG185" s="198"/>
      <c r="NHH185" s="198"/>
      <c r="NHI185" s="198"/>
      <c r="NHJ185" s="198"/>
      <c r="NHK185" s="198"/>
      <c r="NHL185" s="198"/>
      <c r="NHM185" s="198"/>
      <c r="NHN185" s="198"/>
      <c r="NHO185" s="198"/>
      <c r="NHP185" s="198"/>
      <c r="NHQ185" s="198"/>
      <c r="NHR185" s="198"/>
      <c r="NHS185" s="198"/>
      <c r="NHT185" s="198"/>
      <c r="NHU185" s="198"/>
      <c r="NHV185" s="198"/>
      <c r="NHW185" s="198"/>
      <c r="NHX185" s="198"/>
      <c r="NHY185" s="198"/>
      <c r="NHZ185" s="198"/>
      <c r="NIA185" s="198"/>
      <c r="NIB185" s="198"/>
      <c r="NIC185" s="198"/>
      <c r="NID185" s="198"/>
      <c r="NIE185" s="198"/>
      <c r="NIF185" s="198"/>
      <c r="NIG185" s="198"/>
      <c r="NIH185" s="198"/>
      <c r="NII185" s="198"/>
      <c r="NIJ185" s="198"/>
      <c r="NIK185" s="198"/>
      <c r="NIL185" s="198"/>
      <c r="NIM185" s="198"/>
      <c r="NIN185" s="198"/>
      <c r="NIO185" s="198"/>
      <c r="NIP185" s="198"/>
      <c r="NIQ185" s="198"/>
      <c r="NIR185" s="198"/>
      <c r="NIS185" s="198"/>
      <c r="NIT185" s="198"/>
      <c r="NIU185" s="198"/>
      <c r="NIV185" s="198"/>
      <c r="NIW185" s="198"/>
      <c r="NIX185" s="198"/>
      <c r="NIY185" s="198"/>
      <c r="NIZ185" s="198"/>
      <c r="NJA185" s="198"/>
      <c r="NJB185" s="198"/>
      <c r="NJC185" s="198"/>
      <c r="NJD185" s="198"/>
      <c r="NJE185" s="198"/>
      <c r="NJF185" s="198"/>
      <c r="NJG185" s="198"/>
      <c r="NJH185" s="198"/>
      <c r="NJI185" s="198"/>
      <c r="NJJ185" s="198"/>
      <c r="NJK185" s="198"/>
      <c r="NJL185" s="198"/>
      <c r="NJM185" s="198"/>
      <c r="NJN185" s="198"/>
      <c r="NJO185" s="198"/>
      <c r="NJP185" s="198"/>
      <c r="NJQ185" s="198"/>
      <c r="NJR185" s="198"/>
      <c r="NJS185" s="198"/>
      <c r="NJT185" s="198"/>
      <c r="NJU185" s="198"/>
      <c r="NJV185" s="198"/>
      <c r="NJW185" s="198"/>
      <c r="NJX185" s="198"/>
      <c r="NJY185" s="198"/>
      <c r="NJZ185" s="198"/>
      <c r="NKA185" s="198"/>
      <c r="NKB185" s="198"/>
      <c r="NKC185" s="198"/>
      <c r="NKD185" s="198"/>
      <c r="NKE185" s="198"/>
      <c r="NKF185" s="198"/>
      <c r="NKG185" s="198"/>
      <c r="NKH185" s="198"/>
      <c r="NKI185" s="198"/>
      <c r="NKJ185" s="198"/>
      <c r="NKK185" s="198"/>
      <c r="NKL185" s="198"/>
      <c r="NKM185" s="198"/>
      <c r="NKN185" s="198"/>
      <c r="NKO185" s="198"/>
      <c r="NKP185" s="198"/>
      <c r="NKQ185" s="198"/>
      <c r="NKR185" s="198"/>
      <c r="NKS185" s="198"/>
      <c r="NKT185" s="198"/>
      <c r="NKU185" s="198"/>
      <c r="NKV185" s="198"/>
      <c r="NKW185" s="198"/>
      <c r="NKX185" s="198"/>
      <c r="NKY185" s="198"/>
      <c r="NKZ185" s="198"/>
      <c r="NLA185" s="198"/>
      <c r="NLB185" s="198"/>
      <c r="NLC185" s="198"/>
      <c r="NLD185" s="198"/>
      <c r="NLE185" s="198"/>
      <c r="NLF185" s="198"/>
      <c r="NLG185" s="198"/>
      <c r="NLH185" s="198"/>
      <c r="NLI185" s="198"/>
      <c r="NLJ185" s="198"/>
      <c r="NLK185" s="198"/>
      <c r="NLL185" s="198"/>
      <c r="NLM185" s="198"/>
      <c r="NLN185" s="198"/>
      <c r="NLO185" s="198"/>
      <c r="NLP185" s="198"/>
      <c r="NLQ185" s="198"/>
      <c r="NLR185" s="198"/>
      <c r="NLS185" s="198"/>
      <c r="NLT185" s="198"/>
      <c r="NLU185" s="198"/>
      <c r="NLV185" s="198"/>
      <c r="NLW185" s="198"/>
      <c r="NLX185" s="198"/>
      <c r="NLY185" s="198"/>
      <c r="NLZ185" s="198"/>
      <c r="NMA185" s="198"/>
      <c r="NMB185" s="198"/>
      <c r="NMC185" s="198"/>
      <c r="NMD185" s="198"/>
      <c r="NME185" s="198"/>
      <c r="NMF185" s="198"/>
      <c r="NMG185" s="198"/>
      <c r="NMH185" s="198"/>
      <c r="NMI185" s="198"/>
      <c r="NMJ185" s="198"/>
      <c r="NMK185" s="198"/>
      <c r="NML185" s="198"/>
      <c r="NMM185" s="198"/>
      <c r="NMN185" s="198"/>
      <c r="NMO185" s="198"/>
      <c r="NMP185" s="198"/>
      <c r="NMQ185" s="198"/>
      <c r="NMR185" s="198"/>
      <c r="NMS185" s="198"/>
      <c r="NMT185" s="198"/>
      <c r="NMU185" s="198"/>
      <c r="NMV185" s="198"/>
      <c r="NMW185" s="198"/>
      <c r="NMX185" s="198"/>
      <c r="NMY185" s="198"/>
      <c r="NMZ185" s="198"/>
      <c r="NNA185" s="198"/>
      <c r="NNB185" s="198"/>
      <c r="NNC185" s="198"/>
      <c r="NND185" s="198"/>
      <c r="NNE185" s="198"/>
      <c r="NNF185" s="198"/>
      <c r="NNG185" s="198"/>
      <c r="NNH185" s="198"/>
      <c r="NNI185" s="198"/>
      <c r="NNJ185" s="198"/>
      <c r="NNK185" s="198"/>
      <c r="NNL185" s="198"/>
      <c r="NNM185" s="198"/>
      <c r="NNN185" s="198"/>
      <c r="NNO185" s="198"/>
      <c r="NNP185" s="198"/>
      <c r="NNQ185" s="198"/>
      <c r="NNR185" s="198"/>
      <c r="NNS185" s="198"/>
      <c r="NNT185" s="198"/>
      <c r="NNU185" s="198"/>
      <c r="NNV185" s="198"/>
      <c r="NNW185" s="198"/>
      <c r="NNX185" s="198"/>
      <c r="NNY185" s="198"/>
      <c r="NNZ185" s="198"/>
      <c r="NOA185" s="198"/>
      <c r="NOB185" s="198"/>
      <c r="NOC185" s="198"/>
      <c r="NOD185" s="198"/>
      <c r="NOE185" s="198"/>
      <c r="NOF185" s="198"/>
      <c r="NOG185" s="198"/>
      <c r="NOH185" s="198"/>
      <c r="NOI185" s="198"/>
      <c r="NOJ185" s="198"/>
      <c r="NOK185" s="198"/>
      <c r="NOL185" s="198"/>
      <c r="NOM185" s="198"/>
      <c r="NON185" s="198"/>
      <c r="NOO185" s="198"/>
      <c r="NOP185" s="198"/>
      <c r="NOQ185" s="198"/>
      <c r="NOR185" s="198"/>
      <c r="NOS185" s="198"/>
      <c r="NOT185" s="198"/>
      <c r="NOU185" s="198"/>
      <c r="NOV185" s="198"/>
      <c r="NOW185" s="198"/>
      <c r="NOX185" s="198"/>
      <c r="NOY185" s="198"/>
      <c r="NOZ185" s="198"/>
      <c r="NPA185" s="198"/>
      <c r="NPB185" s="198"/>
      <c r="NPC185" s="198"/>
      <c r="NPD185" s="198"/>
      <c r="NPE185" s="198"/>
      <c r="NPF185" s="198"/>
      <c r="NPG185" s="198"/>
      <c r="NPH185" s="198"/>
      <c r="NPI185" s="198"/>
      <c r="NPJ185" s="198"/>
      <c r="NPK185" s="198"/>
      <c r="NPL185" s="198"/>
      <c r="NPM185" s="198"/>
      <c r="NPN185" s="198"/>
      <c r="NPO185" s="198"/>
      <c r="NPP185" s="198"/>
      <c r="NPQ185" s="198"/>
      <c r="NPR185" s="198"/>
      <c r="NPS185" s="198"/>
      <c r="NPT185" s="198"/>
      <c r="NPU185" s="198"/>
      <c r="NPV185" s="198"/>
      <c r="NPW185" s="198"/>
      <c r="NPX185" s="198"/>
      <c r="NPY185" s="198"/>
      <c r="NPZ185" s="198"/>
      <c r="NQA185" s="198"/>
      <c r="NQB185" s="198"/>
      <c r="NQC185" s="198"/>
      <c r="NQD185" s="198"/>
      <c r="NQE185" s="198"/>
      <c r="NQF185" s="198"/>
      <c r="NQG185" s="198"/>
      <c r="NQH185" s="198"/>
      <c r="NQI185" s="198"/>
      <c r="NQJ185" s="198"/>
      <c r="NQK185" s="198"/>
      <c r="NQL185" s="198"/>
      <c r="NQM185" s="198"/>
      <c r="NQN185" s="198"/>
      <c r="NQO185" s="198"/>
      <c r="NQP185" s="198"/>
      <c r="NQQ185" s="198"/>
      <c r="NQR185" s="198"/>
      <c r="NQS185" s="198"/>
      <c r="NQT185" s="198"/>
      <c r="NQU185" s="198"/>
      <c r="NQV185" s="198"/>
      <c r="NQW185" s="198"/>
      <c r="NQX185" s="198"/>
      <c r="NQY185" s="198"/>
      <c r="NQZ185" s="198"/>
      <c r="NRA185" s="198"/>
      <c r="NRB185" s="198"/>
      <c r="NRC185" s="198"/>
      <c r="NRD185" s="198"/>
      <c r="NRE185" s="198"/>
      <c r="NRF185" s="198"/>
      <c r="NRG185" s="198"/>
      <c r="NRH185" s="198"/>
      <c r="NRI185" s="198"/>
      <c r="NRJ185" s="198"/>
      <c r="NRK185" s="198"/>
      <c r="NRL185" s="198"/>
      <c r="NRM185" s="198"/>
      <c r="NRN185" s="198"/>
      <c r="NRO185" s="198"/>
      <c r="NRP185" s="198"/>
      <c r="NRQ185" s="198"/>
      <c r="NRR185" s="198"/>
      <c r="NRS185" s="198"/>
      <c r="NRT185" s="198"/>
      <c r="NRU185" s="198"/>
      <c r="NRV185" s="198"/>
      <c r="NRW185" s="198"/>
      <c r="NRX185" s="198"/>
      <c r="NRY185" s="198"/>
      <c r="NRZ185" s="198"/>
      <c r="NSA185" s="198"/>
      <c r="NSB185" s="198"/>
      <c r="NSC185" s="198"/>
      <c r="NSD185" s="198"/>
      <c r="NSE185" s="198"/>
      <c r="NSF185" s="198"/>
      <c r="NSG185" s="198"/>
      <c r="NSH185" s="198"/>
      <c r="NSI185" s="198"/>
      <c r="NSJ185" s="198"/>
      <c r="NSK185" s="198"/>
      <c r="NSL185" s="198"/>
      <c r="NSM185" s="198"/>
      <c r="NSN185" s="198"/>
      <c r="NSO185" s="198"/>
      <c r="NSP185" s="198"/>
      <c r="NSQ185" s="198"/>
      <c r="NSR185" s="198"/>
      <c r="NSS185" s="198"/>
      <c r="NST185" s="198"/>
      <c r="NSU185" s="198"/>
      <c r="NSV185" s="198"/>
      <c r="NSW185" s="198"/>
      <c r="NSX185" s="198"/>
      <c r="NSY185" s="198"/>
      <c r="NSZ185" s="198"/>
      <c r="NTA185" s="198"/>
      <c r="NTB185" s="198"/>
      <c r="NTC185" s="198"/>
      <c r="NTD185" s="198"/>
      <c r="NTE185" s="198"/>
      <c r="NTF185" s="198"/>
      <c r="NTG185" s="198"/>
      <c r="NTH185" s="198"/>
      <c r="NTI185" s="198"/>
      <c r="NTJ185" s="198"/>
      <c r="NTK185" s="198"/>
      <c r="NTL185" s="198"/>
      <c r="NTM185" s="198"/>
      <c r="NTN185" s="198"/>
      <c r="NTO185" s="198"/>
      <c r="NTP185" s="198"/>
      <c r="NTQ185" s="198"/>
      <c r="NTR185" s="198"/>
      <c r="NTS185" s="198"/>
      <c r="NTT185" s="198"/>
      <c r="NTU185" s="198"/>
      <c r="NTV185" s="198"/>
      <c r="NTW185" s="198"/>
      <c r="NTX185" s="198"/>
      <c r="NTY185" s="198"/>
      <c r="NTZ185" s="198"/>
      <c r="NUA185" s="198"/>
      <c r="NUB185" s="198"/>
      <c r="NUC185" s="198"/>
      <c r="NUD185" s="198"/>
      <c r="NUE185" s="198"/>
      <c r="NUF185" s="198"/>
      <c r="NUG185" s="198"/>
      <c r="NUH185" s="198"/>
      <c r="NUI185" s="198"/>
      <c r="NUJ185" s="198"/>
      <c r="NUK185" s="198"/>
      <c r="NUL185" s="198"/>
      <c r="NUM185" s="198"/>
      <c r="NUN185" s="198"/>
      <c r="NUO185" s="198"/>
      <c r="NUP185" s="198"/>
      <c r="NUQ185" s="198"/>
      <c r="NUR185" s="198"/>
      <c r="NUS185" s="198"/>
      <c r="NUT185" s="198"/>
      <c r="NUU185" s="198"/>
      <c r="NUV185" s="198"/>
      <c r="NUW185" s="198"/>
      <c r="NUX185" s="198"/>
      <c r="NUY185" s="198"/>
      <c r="NUZ185" s="198"/>
      <c r="NVA185" s="198"/>
      <c r="NVB185" s="198"/>
      <c r="NVC185" s="198"/>
      <c r="NVD185" s="198"/>
      <c r="NVE185" s="198"/>
      <c r="NVF185" s="198"/>
      <c r="NVG185" s="198"/>
      <c r="NVH185" s="198"/>
      <c r="NVI185" s="198"/>
      <c r="NVJ185" s="198"/>
      <c r="NVK185" s="198"/>
      <c r="NVL185" s="198"/>
      <c r="NVM185" s="198"/>
      <c r="NVN185" s="198"/>
      <c r="NVO185" s="198"/>
      <c r="NVP185" s="198"/>
      <c r="NVQ185" s="198"/>
      <c r="NVR185" s="198"/>
      <c r="NVS185" s="198"/>
      <c r="NVT185" s="198"/>
      <c r="NVU185" s="198"/>
      <c r="NVV185" s="198"/>
      <c r="NVW185" s="198"/>
      <c r="NVX185" s="198"/>
      <c r="NVY185" s="198"/>
      <c r="NVZ185" s="198"/>
      <c r="NWA185" s="198"/>
      <c r="NWB185" s="198"/>
      <c r="NWC185" s="198"/>
      <c r="NWD185" s="198"/>
      <c r="NWE185" s="198"/>
      <c r="NWF185" s="198"/>
      <c r="NWG185" s="198"/>
      <c r="NWH185" s="198"/>
      <c r="NWI185" s="198"/>
      <c r="NWJ185" s="198"/>
      <c r="NWK185" s="198"/>
      <c r="NWL185" s="198"/>
      <c r="NWM185" s="198"/>
      <c r="NWN185" s="198"/>
      <c r="NWO185" s="198"/>
      <c r="NWP185" s="198"/>
      <c r="NWQ185" s="198"/>
      <c r="NWR185" s="198"/>
      <c r="NWS185" s="198"/>
      <c r="NWT185" s="198"/>
      <c r="NWU185" s="198"/>
      <c r="NWV185" s="198"/>
      <c r="NWW185" s="198"/>
      <c r="NWX185" s="198"/>
      <c r="NWY185" s="198"/>
      <c r="NWZ185" s="198"/>
      <c r="NXA185" s="198"/>
      <c r="NXB185" s="198"/>
      <c r="NXC185" s="198"/>
      <c r="NXD185" s="198"/>
      <c r="NXE185" s="198"/>
      <c r="NXF185" s="198"/>
      <c r="NXG185" s="198"/>
      <c r="NXH185" s="198"/>
      <c r="NXI185" s="198"/>
      <c r="NXJ185" s="198"/>
      <c r="NXK185" s="198"/>
      <c r="NXL185" s="198"/>
      <c r="NXM185" s="198"/>
      <c r="NXN185" s="198"/>
      <c r="NXO185" s="198"/>
      <c r="NXP185" s="198"/>
      <c r="NXQ185" s="198"/>
      <c r="NXR185" s="198"/>
      <c r="NXS185" s="198"/>
      <c r="NXT185" s="198"/>
      <c r="NXU185" s="198"/>
      <c r="NXV185" s="198"/>
      <c r="NXW185" s="198"/>
      <c r="NXX185" s="198"/>
      <c r="NXY185" s="198"/>
      <c r="NXZ185" s="198"/>
      <c r="NYA185" s="198"/>
      <c r="NYB185" s="198"/>
      <c r="NYC185" s="198"/>
      <c r="NYD185" s="198"/>
      <c r="NYE185" s="198"/>
      <c r="NYF185" s="198"/>
      <c r="NYG185" s="198"/>
      <c r="NYH185" s="198"/>
      <c r="NYI185" s="198"/>
      <c r="NYJ185" s="198"/>
      <c r="NYK185" s="198"/>
      <c r="NYL185" s="198"/>
      <c r="NYM185" s="198"/>
      <c r="NYN185" s="198"/>
      <c r="NYO185" s="198"/>
      <c r="NYP185" s="198"/>
      <c r="NYQ185" s="198"/>
      <c r="NYR185" s="198"/>
      <c r="NYS185" s="198"/>
      <c r="NYT185" s="198"/>
      <c r="NYU185" s="198"/>
      <c r="NYV185" s="198"/>
      <c r="NYW185" s="198"/>
      <c r="NYX185" s="198"/>
      <c r="NYY185" s="198"/>
      <c r="NYZ185" s="198"/>
      <c r="NZA185" s="198"/>
      <c r="NZB185" s="198"/>
      <c r="NZC185" s="198"/>
      <c r="NZD185" s="198"/>
      <c r="NZE185" s="198"/>
      <c r="NZF185" s="198"/>
      <c r="NZG185" s="198"/>
      <c r="NZH185" s="198"/>
      <c r="NZI185" s="198"/>
      <c r="NZJ185" s="198"/>
      <c r="NZK185" s="198"/>
      <c r="NZL185" s="198"/>
      <c r="NZM185" s="198"/>
      <c r="NZN185" s="198"/>
      <c r="NZO185" s="198"/>
      <c r="NZP185" s="198"/>
      <c r="NZQ185" s="198"/>
      <c r="NZR185" s="198"/>
      <c r="NZS185" s="198"/>
      <c r="NZT185" s="198"/>
      <c r="NZU185" s="198"/>
      <c r="NZV185" s="198"/>
      <c r="NZW185" s="198"/>
      <c r="NZX185" s="198"/>
      <c r="NZY185" s="198"/>
      <c r="NZZ185" s="198"/>
      <c r="OAA185" s="198"/>
      <c r="OAB185" s="198"/>
      <c r="OAC185" s="198"/>
      <c r="OAD185" s="198"/>
      <c r="OAE185" s="198"/>
      <c r="OAF185" s="198"/>
      <c r="OAG185" s="198"/>
      <c r="OAH185" s="198"/>
      <c r="OAI185" s="198"/>
      <c r="OAJ185" s="198"/>
      <c r="OAK185" s="198"/>
      <c r="OAL185" s="198"/>
      <c r="OAM185" s="198"/>
      <c r="OAN185" s="198"/>
      <c r="OAO185" s="198"/>
      <c r="OAP185" s="198"/>
      <c r="OAQ185" s="198"/>
      <c r="OAR185" s="198"/>
      <c r="OAS185" s="198"/>
      <c r="OAT185" s="198"/>
      <c r="OAU185" s="198"/>
      <c r="OAV185" s="198"/>
      <c r="OAW185" s="198"/>
      <c r="OAX185" s="198"/>
      <c r="OAY185" s="198"/>
      <c r="OAZ185" s="198"/>
      <c r="OBA185" s="198"/>
      <c r="OBB185" s="198"/>
      <c r="OBC185" s="198"/>
      <c r="OBD185" s="198"/>
      <c r="OBE185" s="198"/>
      <c r="OBF185" s="198"/>
      <c r="OBG185" s="198"/>
      <c r="OBH185" s="198"/>
      <c r="OBI185" s="198"/>
      <c r="OBJ185" s="198"/>
      <c r="OBK185" s="198"/>
      <c r="OBL185" s="198"/>
      <c r="OBM185" s="198"/>
      <c r="OBN185" s="198"/>
      <c r="OBO185" s="198"/>
      <c r="OBP185" s="198"/>
      <c r="OBQ185" s="198"/>
      <c r="OBR185" s="198"/>
      <c r="OBS185" s="198"/>
      <c r="OBT185" s="198"/>
      <c r="OBU185" s="198"/>
      <c r="OBV185" s="198"/>
      <c r="OBW185" s="198"/>
      <c r="OBX185" s="198"/>
      <c r="OBY185" s="198"/>
      <c r="OBZ185" s="198"/>
      <c r="OCA185" s="198"/>
      <c r="OCB185" s="198"/>
      <c r="OCC185" s="198"/>
      <c r="OCD185" s="198"/>
      <c r="OCE185" s="198"/>
      <c r="OCF185" s="198"/>
      <c r="OCG185" s="198"/>
      <c r="OCH185" s="198"/>
      <c r="OCI185" s="198"/>
      <c r="OCJ185" s="198"/>
      <c r="OCK185" s="198"/>
      <c r="OCL185" s="198"/>
      <c r="OCM185" s="198"/>
      <c r="OCN185" s="198"/>
      <c r="OCO185" s="198"/>
      <c r="OCP185" s="198"/>
      <c r="OCQ185" s="198"/>
      <c r="OCR185" s="198"/>
      <c r="OCS185" s="198"/>
      <c r="OCT185" s="198"/>
      <c r="OCU185" s="198"/>
      <c r="OCV185" s="198"/>
      <c r="OCW185" s="198"/>
      <c r="OCX185" s="198"/>
      <c r="OCY185" s="198"/>
      <c r="OCZ185" s="198"/>
      <c r="ODA185" s="198"/>
      <c r="ODB185" s="198"/>
      <c r="ODC185" s="198"/>
      <c r="ODD185" s="198"/>
      <c r="ODE185" s="198"/>
      <c r="ODF185" s="198"/>
      <c r="ODG185" s="198"/>
      <c r="ODH185" s="198"/>
      <c r="ODI185" s="198"/>
      <c r="ODJ185" s="198"/>
      <c r="ODK185" s="198"/>
      <c r="ODL185" s="198"/>
      <c r="ODM185" s="198"/>
      <c r="ODN185" s="198"/>
      <c r="ODO185" s="198"/>
      <c r="ODP185" s="198"/>
      <c r="ODQ185" s="198"/>
      <c r="ODR185" s="198"/>
      <c r="ODS185" s="198"/>
      <c r="ODT185" s="198"/>
      <c r="ODU185" s="198"/>
      <c r="ODV185" s="198"/>
      <c r="ODW185" s="198"/>
      <c r="ODX185" s="198"/>
      <c r="ODY185" s="198"/>
      <c r="ODZ185" s="198"/>
      <c r="OEA185" s="198"/>
      <c r="OEB185" s="198"/>
      <c r="OEC185" s="198"/>
      <c r="OED185" s="198"/>
      <c r="OEE185" s="198"/>
      <c r="OEF185" s="198"/>
      <c r="OEG185" s="198"/>
      <c r="OEH185" s="198"/>
      <c r="OEI185" s="198"/>
      <c r="OEJ185" s="198"/>
      <c r="OEK185" s="198"/>
      <c r="OEL185" s="198"/>
      <c r="OEM185" s="198"/>
      <c r="OEN185" s="198"/>
      <c r="OEO185" s="198"/>
      <c r="OEP185" s="198"/>
      <c r="OEQ185" s="198"/>
      <c r="OER185" s="198"/>
      <c r="OES185" s="198"/>
      <c r="OET185" s="198"/>
      <c r="OEU185" s="198"/>
      <c r="OEV185" s="198"/>
      <c r="OEW185" s="198"/>
      <c r="OEX185" s="198"/>
      <c r="OEY185" s="198"/>
      <c r="OEZ185" s="198"/>
      <c r="OFA185" s="198"/>
      <c r="OFB185" s="198"/>
      <c r="OFC185" s="198"/>
      <c r="OFD185" s="198"/>
      <c r="OFE185" s="198"/>
      <c r="OFF185" s="198"/>
      <c r="OFG185" s="198"/>
      <c r="OFH185" s="198"/>
      <c r="OFI185" s="198"/>
      <c r="OFJ185" s="198"/>
      <c r="OFK185" s="198"/>
      <c r="OFL185" s="198"/>
      <c r="OFM185" s="198"/>
      <c r="OFN185" s="198"/>
      <c r="OFO185" s="198"/>
      <c r="OFP185" s="198"/>
      <c r="OFQ185" s="198"/>
      <c r="OFR185" s="198"/>
      <c r="OFS185" s="198"/>
      <c r="OFT185" s="198"/>
      <c r="OFU185" s="198"/>
      <c r="OFV185" s="198"/>
      <c r="OFW185" s="198"/>
      <c r="OFX185" s="198"/>
      <c r="OFY185" s="198"/>
      <c r="OFZ185" s="198"/>
      <c r="OGA185" s="198"/>
      <c r="OGB185" s="198"/>
      <c r="OGC185" s="198"/>
      <c r="OGD185" s="198"/>
      <c r="OGE185" s="198"/>
      <c r="OGF185" s="198"/>
      <c r="OGG185" s="198"/>
      <c r="OGH185" s="198"/>
      <c r="OGI185" s="198"/>
      <c r="OGJ185" s="198"/>
      <c r="OGK185" s="198"/>
      <c r="OGL185" s="198"/>
      <c r="OGM185" s="198"/>
      <c r="OGN185" s="198"/>
      <c r="OGO185" s="198"/>
      <c r="OGP185" s="198"/>
      <c r="OGQ185" s="198"/>
      <c r="OGR185" s="198"/>
      <c r="OGS185" s="198"/>
      <c r="OGT185" s="198"/>
      <c r="OGU185" s="198"/>
      <c r="OGV185" s="198"/>
      <c r="OGW185" s="198"/>
      <c r="OGX185" s="198"/>
      <c r="OGY185" s="198"/>
      <c r="OGZ185" s="198"/>
      <c r="OHA185" s="198"/>
      <c r="OHB185" s="198"/>
      <c r="OHC185" s="198"/>
      <c r="OHD185" s="198"/>
      <c r="OHE185" s="198"/>
      <c r="OHF185" s="198"/>
      <c r="OHG185" s="198"/>
      <c r="OHH185" s="198"/>
      <c r="OHI185" s="198"/>
      <c r="OHJ185" s="198"/>
      <c r="OHK185" s="198"/>
      <c r="OHL185" s="198"/>
      <c r="OHM185" s="198"/>
      <c r="OHN185" s="198"/>
      <c r="OHO185" s="198"/>
      <c r="OHP185" s="198"/>
      <c r="OHQ185" s="198"/>
      <c r="OHR185" s="198"/>
      <c r="OHS185" s="198"/>
      <c r="OHT185" s="198"/>
      <c r="OHU185" s="198"/>
      <c r="OHV185" s="198"/>
      <c r="OHW185" s="198"/>
      <c r="OHX185" s="198"/>
      <c r="OHY185" s="198"/>
      <c r="OHZ185" s="198"/>
      <c r="OIA185" s="198"/>
      <c r="OIB185" s="198"/>
      <c r="OIC185" s="198"/>
      <c r="OID185" s="198"/>
      <c r="OIE185" s="198"/>
      <c r="OIF185" s="198"/>
      <c r="OIG185" s="198"/>
      <c r="OIH185" s="198"/>
      <c r="OII185" s="198"/>
      <c r="OIJ185" s="198"/>
      <c r="OIK185" s="198"/>
      <c r="OIL185" s="198"/>
      <c r="OIM185" s="198"/>
      <c r="OIN185" s="198"/>
      <c r="OIO185" s="198"/>
      <c r="OIP185" s="198"/>
      <c r="OIQ185" s="198"/>
      <c r="OIR185" s="198"/>
      <c r="OIS185" s="198"/>
      <c r="OIT185" s="198"/>
      <c r="OIU185" s="198"/>
      <c r="OIV185" s="198"/>
      <c r="OIW185" s="198"/>
      <c r="OIX185" s="198"/>
      <c r="OIY185" s="198"/>
      <c r="OIZ185" s="198"/>
      <c r="OJA185" s="198"/>
      <c r="OJB185" s="198"/>
      <c r="OJC185" s="198"/>
      <c r="OJD185" s="198"/>
      <c r="OJE185" s="198"/>
      <c r="OJF185" s="198"/>
      <c r="OJG185" s="198"/>
      <c r="OJH185" s="198"/>
      <c r="OJI185" s="198"/>
      <c r="OJJ185" s="198"/>
      <c r="OJK185" s="198"/>
      <c r="OJL185" s="198"/>
      <c r="OJM185" s="198"/>
      <c r="OJN185" s="198"/>
      <c r="OJO185" s="198"/>
      <c r="OJP185" s="198"/>
      <c r="OJQ185" s="198"/>
      <c r="OJR185" s="198"/>
      <c r="OJS185" s="198"/>
      <c r="OJT185" s="198"/>
      <c r="OJU185" s="198"/>
      <c r="OJV185" s="198"/>
      <c r="OJW185" s="198"/>
      <c r="OJX185" s="198"/>
      <c r="OJY185" s="198"/>
      <c r="OJZ185" s="198"/>
      <c r="OKA185" s="198"/>
      <c r="OKB185" s="198"/>
      <c r="OKC185" s="198"/>
      <c r="OKD185" s="198"/>
      <c r="OKE185" s="198"/>
      <c r="OKF185" s="198"/>
      <c r="OKG185" s="198"/>
      <c r="OKH185" s="198"/>
      <c r="OKI185" s="198"/>
      <c r="OKJ185" s="198"/>
      <c r="OKK185" s="198"/>
      <c r="OKL185" s="198"/>
      <c r="OKM185" s="198"/>
      <c r="OKN185" s="198"/>
      <c r="OKO185" s="198"/>
      <c r="OKP185" s="198"/>
      <c r="OKQ185" s="198"/>
      <c r="OKR185" s="198"/>
      <c r="OKS185" s="198"/>
      <c r="OKT185" s="198"/>
      <c r="OKU185" s="198"/>
      <c r="OKV185" s="198"/>
      <c r="OKW185" s="198"/>
      <c r="OKX185" s="198"/>
      <c r="OKY185" s="198"/>
      <c r="OKZ185" s="198"/>
      <c r="OLA185" s="198"/>
      <c r="OLB185" s="198"/>
      <c r="OLC185" s="198"/>
      <c r="OLD185" s="198"/>
      <c r="OLE185" s="198"/>
      <c r="OLF185" s="198"/>
      <c r="OLG185" s="198"/>
      <c r="OLH185" s="198"/>
      <c r="OLI185" s="198"/>
      <c r="OLJ185" s="198"/>
      <c r="OLK185" s="198"/>
      <c r="OLL185" s="198"/>
      <c r="OLM185" s="198"/>
      <c r="OLN185" s="198"/>
      <c r="OLO185" s="198"/>
      <c r="OLP185" s="198"/>
      <c r="OLQ185" s="198"/>
      <c r="OLR185" s="198"/>
      <c r="OLS185" s="198"/>
      <c r="OLT185" s="198"/>
      <c r="OLU185" s="198"/>
      <c r="OLV185" s="198"/>
      <c r="OLW185" s="198"/>
      <c r="OLX185" s="198"/>
      <c r="OLY185" s="198"/>
      <c r="OLZ185" s="198"/>
      <c r="OMA185" s="198"/>
      <c r="OMB185" s="198"/>
      <c r="OMC185" s="198"/>
      <c r="OMD185" s="198"/>
      <c r="OME185" s="198"/>
      <c r="OMF185" s="198"/>
      <c r="OMG185" s="198"/>
      <c r="OMH185" s="198"/>
      <c r="OMI185" s="198"/>
      <c r="OMJ185" s="198"/>
      <c r="OMK185" s="198"/>
      <c r="OML185" s="198"/>
      <c r="OMM185" s="198"/>
      <c r="OMN185" s="198"/>
      <c r="OMO185" s="198"/>
      <c r="OMP185" s="198"/>
      <c r="OMQ185" s="198"/>
      <c r="OMR185" s="198"/>
      <c r="OMS185" s="198"/>
      <c r="OMT185" s="198"/>
      <c r="OMU185" s="198"/>
      <c r="OMV185" s="198"/>
      <c r="OMW185" s="198"/>
      <c r="OMX185" s="198"/>
      <c r="OMY185" s="198"/>
      <c r="OMZ185" s="198"/>
      <c r="ONA185" s="198"/>
      <c r="ONB185" s="198"/>
      <c r="ONC185" s="198"/>
      <c r="OND185" s="198"/>
      <c r="ONE185" s="198"/>
      <c r="ONF185" s="198"/>
      <c r="ONG185" s="198"/>
      <c r="ONH185" s="198"/>
      <c r="ONI185" s="198"/>
      <c r="ONJ185" s="198"/>
      <c r="ONK185" s="198"/>
      <c r="ONL185" s="198"/>
      <c r="ONM185" s="198"/>
      <c r="ONN185" s="198"/>
      <c r="ONO185" s="198"/>
      <c r="ONP185" s="198"/>
      <c r="ONQ185" s="198"/>
      <c r="ONR185" s="198"/>
      <c r="ONS185" s="198"/>
      <c r="ONT185" s="198"/>
      <c r="ONU185" s="198"/>
      <c r="ONV185" s="198"/>
      <c r="ONW185" s="198"/>
      <c r="ONX185" s="198"/>
      <c r="ONY185" s="198"/>
      <c r="ONZ185" s="198"/>
      <c r="OOA185" s="198"/>
      <c r="OOB185" s="198"/>
      <c r="OOC185" s="198"/>
      <c r="OOD185" s="198"/>
      <c r="OOE185" s="198"/>
      <c r="OOF185" s="198"/>
      <c r="OOG185" s="198"/>
      <c r="OOH185" s="198"/>
      <c r="OOI185" s="198"/>
      <c r="OOJ185" s="198"/>
      <c r="OOK185" s="198"/>
      <c r="OOL185" s="198"/>
      <c r="OOM185" s="198"/>
      <c r="OON185" s="198"/>
      <c r="OOO185" s="198"/>
      <c r="OOP185" s="198"/>
      <c r="OOQ185" s="198"/>
      <c r="OOR185" s="198"/>
      <c r="OOS185" s="198"/>
      <c r="OOT185" s="198"/>
      <c r="OOU185" s="198"/>
      <c r="OOV185" s="198"/>
      <c r="OOW185" s="198"/>
      <c r="OOX185" s="198"/>
      <c r="OOY185" s="198"/>
      <c r="OOZ185" s="198"/>
      <c r="OPA185" s="198"/>
      <c r="OPB185" s="198"/>
      <c r="OPC185" s="198"/>
      <c r="OPD185" s="198"/>
      <c r="OPE185" s="198"/>
      <c r="OPF185" s="198"/>
      <c r="OPG185" s="198"/>
      <c r="OPH185" s="198"/>
      <c r="OPI185" s="198"/>
      <c r="OPJ185" s="198"/>
      <c r="OPK185" s="198"/>
      <c r="OPL185" s="198"/>
      <c r="OPM185" s="198"/>
      <c r="OPN185" s="198"/>
      <c r="OPO185" s="198"/>
      <c r="OPP185" s="198"/>
      <c r="OPQ185" s="198"/>
      <c r="OPR185" s="198"/>
      <c r="OPS185" s="198"/>
      <c r="OPT185" s="198"/>
      <c r="OPU185" s="198"/>
      <c r="OPV185" s="198"/>
      <c r="OPW185" s="198"/>
      <c r="OPX185" s="198"/>
      <c r="OPY185" s="198"/>
      <c r="OPZ185" s="198"/>
      <c r="OQA185" s="198"/>
      <c r="OQB185" s="198"/>
      <c r="OQC185" s="198"/>
      <c r="OQD185" s="198"/>
      <c r="OQE185" s="198"/>
      <c r="OQF185" s="198"/>
      <c r="OQG185" s="198"/>
      <c r="OQH185" s="198"/>
      <c r="OQI185" s="198"/>
      <c r="OQJ185" s="198"/>
      <c r="OQK185" s="198"/>
      <c r="OQL185" s="198"/>
      <c r="OQM185" s="198"/>
      <c r="OQN185" s="198"/>
      <c r="OQO185" s="198"/>
      <c r="OQP185" s="198"/>
      <c r="OQQ185" s="198"/>
      <c r="OQR185" s="198"/>
      <c r="OQS185" s="198"/>
      <c r="OQT185" s="198"/>
      <c r="OQU185" s="198"/>
      <c r="OQV185" s="198"/>
      <c r="OQW185" s="198"/>
      <c r="OQX185" s="198"/>
      <c r="OQY185" s="198"/>
      <c r="OQZ185" s="198"/>
      <c r="ORA185" s="198"/>
      <c r="ORB185" s="198"/>
      <c r="ORC185" s="198"/>
      <c r="ORD185" s="198"/>
      <c r="ORE185" s="198"/>
      <c r="ORF185" s="198"/>
      <c r="ORG185" s="198"/>
      <c r="ORH185" s="198"/>
      <c r="ORI185" s="198"/>
      <c r="ORJ185" s="198"/>
      <c r="ORK185" s="198"/>
      <c r="ORL185" s="198"/>
      <c r="ORM185" s="198"/>
      <c r="ORN185" s="198"/>
      <c r="ORO185" s="198"/>
      <c r="ORP185" s="198"/>
      <c r="ORQ185" s="198"/>
      <c r="ORR185" s="198"/>
      <c r="ORS185" s="198"/>
      <c r="ORT185" s="198"/>
      <c r="ORU185" s="198"/>
      <c r="ORV185" s="198"/>
      <c r="ORW185" s="198"/>
      <c r="ORX185" s="198"/>
      <c r="ORY185" s="198"/>
      <c r="ORZ185" s="198"/>
      <c r="OSA185" s="198"/>
      <c r="OSB185" s="198"/>
      <c r="OSC185" s="198"/>
      <c r="OSD185" s="198"/>
      <c r="OSE185" s="198"/>
      <c r="OSF185" s="198"/>
      <c r="OSG185" s="198"/>
      <c r="OSH185" s="198"/>
      <c r="OSI185" s="198"/>
      <c r="OSJ185" s="198"/>
      <c r="OSK185" s="198"/>
      <c r="OSL185" s="198"/>
      <c r="OSM185" s="198"/>
      <c r="OSN185" s="198"/>
      <c r="OSO185" s="198"/>
      <c r="OSP185" s="198"/>
      <c r="OSQ185" s="198"/>
      <c r="OSR185" s="198"/>
      <c r="OSS185" s="198"/>
      <c r="OST185" s="198"/>
      <c r="OSU185" s="198"/>
      <c r="OSV185" s="198"/>
      <c r="OSW185" s="198"/>
      <c r="OSX185" s="198"/>
      <c r="OSY185" s="198"/>
      <c r="OSZ185" s="198"/>
      <c r="OTA185" s="198"/>
      <c r="OTB185" s="198"/>
      <c r="OTC185" s="198"/>
      <c r="OTD185" s="198"/>
      <c r="OTE185" s="198"/>
      <c r="OTF185" s="198"/>
      <c r="OTG185" s="198"/>
      <c r="OTH185" s="198"/>
      <c r="OTI185" s="198"/>
      <c r="OTJ185" s="198"/>
      <c r="OTK185" s="198"/>
      <c r="OTL185" s="198"/>
      <c r="OTM185" s="198"/>
      <c r="OTN185" s="198"/>
      <c r="OTO185" s="198"/>
      <c r="OTP185" s="198"/>
      <c r="OTQ185" s="198"/>
      <c r="OTR185" s="198"/>
      <c r="OTS185" s="198"/>
      <c r="OTT185" s="198"/>
      <c r="OTU185" s="198"/>
      <c r="OTV185" s="198"/>
      <c r="OTW185" s="198"/>
      <c r="OTX185" s="198"/>
      <c r="OTY185" s="198"/>
      <c r="OTZ185" s="198"/>
      <c r="OUA185" s="198"/>
      <c r="OUB185" s="198"/>
      <c r="OUC185" s="198"/>
      <c r="OUD185" s="198"/>
      <c r="OUE185" s="198"/>
      <c r="OUF185" s="198"/>
      <c r="OUG185" s="198"/>
      <c r="OUH185" s="198"/>
      <c r="OUI185" s="198"/>
      <c r="OUJ185" s="198"/>
      <c r="OUK185" s="198"/>
      <c r="OUL185" s="198"/>
      <c r="OUM185" s="198"/>
      <c r="OUN185" s="198"/>
      <c r="OUO185" s="198"/>
      <c r="OUP185" s="198"/>
      <c r="OUQ185" s="198"/>
      <c r="OUR185" s="198"/>
      <c r="OUS185" s="198"/>
      <c r="OUT185" s="198"/>
      <c r="OUU185" s="198"/>
      <c r="OUV185" s="198"/>
      <c r="OUW185" s="198"/>
      <c r="OUX185" s="198"/>
      <c r="OUY185" s="198"/>
      <c r="OUZ185" s="198"/>
      <c r="OVA185" s="198"/>
      <c r="OVB185" s="198"/>
      <c r="OVC185" s="198"/>
      <c r="OVD185" s="198"/>
      <c r="OVE185" s="198"/>
      <c r="OVF185" s="198"/>
      <c r="OVG185" s="198"/>
      <c r="OVH185" s="198"/>
      <c r="OVI185" s="198"/>
      <c r="OVJ185" s="198"/>
      <c r="OVK185" s="198"/>
      <c r="OVL185" s="198"/>
      <c r="OVM185" s="198"/>
      <c r="OVN185" s="198"/>
      <c r="OVO185" s="198"/>
      <c r="OVP185" s="198"/>
      <c r="OVQ185" s="198"/>
      <c r="OVR185" s="198"/>
      <c r="OVS185" s="198"/>
      <c r="OVT185" s="198"/>
      <c r="OVU185" s="198"/>
      <c r="OVV185" s="198"/>
      <c r="OVW185" s="198"/>
      <c r="OVX185" s="198"/>
      <c r="OVY185" s="198"/>
      <c r="OVZ185" s="198"/>
      <c r="OWA185" s="198"/>
      <c r="OWB185" s="198"/>
      <c r="OWC185" s="198"/>
      <c r="OWD185" s="198"/>
      <c r="OWE185" s="198"/>
      <c r="OWF185" s="198"/>
      <c r="OWG185" s="198"/>
      <c r="OWH185" s="198"/>
      <c r="OWI185" s="198"/>
      <c r="OWJ185" s="198"/>
      <c r="OWK185" s="198"/>
      <c r="OWL185" s="198"/>
      <c r="OWM185" s="198"/>
      <c r="OWN185" s="198"/>
      <c r="OWO185" s="198"/>
      <c r="OWP185" s="198"/>
      <c r="OWQ185" s="198"/>
      <c r="OWR185" s="198"/>
      <c r="OWS185" s="198"/>
      <c r="OWT185" s="198"/>
      <c r="OWU185" s="198"/>
      <c r="OWV185" s="198"/>
      <c r="OWW185" s="198"/>
      <c r="OWX185" s="198"/>
      <c r="OWY185" s="198"/>
      <c r="OWZ185" s="198"/>
      <c r="OXA185" s="198"/>
      <c r="OXB185" s="198"/>
      <c r="OXC185" s="198"/>
      <c r="OXD185" s="198"/>
      <c r="OXE185" s="198"/>
      <c r="OXF185" s="198"/>
      <c r="OXG185" s="198"/>
      <c r="OXH185" s="198"/>
      <c r="OXI185" s="198"/>
      <c r="OXJ185" s="198"/>
      <c r="OXK185" s="198"/>
      <c r="OXL185" s="198"/>
      <c r="OXM185" s="198"/>
      <c r="OXN185" s="198"/>
      <c r="OXO185" s="198"/>
      <c r="OXP185" s="198"/>
      <c r="OXQ185" s="198"/>
      <c r="OXR185" s="198"/>
      <c r="OXS185" s="198"/>
      <c r="OXT185" s="198"/>
      <c r="OXU185" s="198"/>
      <c r="OXV185" s="198"/>
      <c r="OXW185" s="198"/>
      <c r="OXX185" s="198"/>
      <c r="OXY185" s="198"/>
      <c r="OXZ185" s="198"/>
      <c r="OYA185" s="198"/>
      <c r="OYB185" s="198"/>
      <c r="OYC185" s="198"/>
      <c r="OYD185" s="198"/>
      <c r="OYE185" s="198"/>
      <c r="OYF185" s="198"/>
      <c r="OYG185" s="198"/>
      <c r="OYH185" s="198"/>
      <c r="OYI185" s="198"/>
      <c r="OYJ185" s="198"/>
      <c r="OYK185" s="198"/>
      <c r="OYL185" s="198"/>
      <c r="OYM185" s="198"/>
      <c r="OYN185" s="198"/>
      <c r="OYO185" s="198"/>
      <c r="OYP185" s="198"/>
      <c r="OYQ185" s="198"/>
      <c r="OYR185" s="198"/>
      <c r="OYS185" s="198"/>
      <c r="OYT185" s="198"/>
      <c r="OYU185" s="198"/>
      <c r="OYV185" s="198"/>
      <c r="OYW185" s="198"/>
      <c r="OYX185" s="198"/>
      <c r="OYY185" s="198"/>
      <c r="OYZ185" s="198"/>
      <c r="OZA185" s="198"/>
      <c r="OZB185" s="198"/>
      <c r="OZC185" s="198"/>
      <c r="OZD185" s="198"/>
      <c r="OZE185" s="198"/>
      <c r="OZF185" s="198"/>
      <c r="OZG185" s="198"/>
      <c r="OZH185" s="198"/>
      <c r="OZI185" s="198"/>
      <c r="OZJ185" s="198"/>
      <c r="OZK185" s="198"/>
      <c r="OZL185" s="198"/>
      <c r="OZM185" s="198"/>
      <c r="OZN185" s="198"/>
      <c r="OZO185" s="198"/>
      <c r="OZP185" s="198"/>
      <c r="OZQ185" s="198"/>
      <c r="OZR185" s="198"/>
      <c r="OZS185" s="198"/>
      <c r="OZT185" s="198"/>
      <c r="OZU185" s="198"/>
      <c r="OZV185" s="198"/>
      <c r="OZW185" s="198"/>
      <c r="OZX185" s="198"/>
      <c r="OZY185" s="198"/>
      <c r="OZZ185" s="198"/>
      <c r="PAA185" s="198"/>
      <c r="PAB185" s="198"/>
      <c r="PAC185" s="198"/>
      <c r="PAD185" s="198"/>
      <c r="PAE185" s="198"/>
      <c r="PAF185" s="198"/>
      <c r="PAG185" s="198"/>
      <c r="PAH185" s="198"/>
      <c r="PAI185" s="198"/>
      <c r="PAJ185" s="198"/>
      <c r="PAK185" s="198"/>
      <c r="PAL185" s="198"/>
      <c r="PAM185" s="198"/>
      <c r="PAN185" s="198"/>
      <c r="PAO185" s="198"/>
      <c r="PAP185" s="198"/>
      <c r="PAQ185" s="198"/>
      <c r="PAR185" s="198"/>
      <c r="PAS185" s="198"/>
      <c r="PAT185" s="198"/>
      <c r="PAU185" s="198"/>
      <c r="PAV185" s="198"/>
      <c r="PAW185" s="198"/>
      <c r="PAX185" s="198"/>
      <c r="PAY185" s="198"/>
      <c r="PAZ185" s="198"/>
      <c r="PBA185" s="198"/>
      <c r="PBB185" s="198"/>
      <c r="PBC185" s="198"/>
      <c r="PBD185" s="198"/>
      <c r="PBE185" s="198"/>
      <c r="PBF185" s="198"/>
      <c r="PBG185" s="198"/>
      <c r="PBH185" s="198"/>
      <c r="PBI185" s="198"/>
      <c r="PBJ185" s="198"/>
      <c r="PBK185" s="198"/>
      <c r="PBL185" s="198"/>
      <c r="PBM185" s="198"/>
      <c r="PBN185" s="198"/>
      <c r="PBO185" s="198"/>
      <c r="PBP185" s="198"/>
      <c r="PBQ185" s="198"/>
      <c r="PBR185" s="198"/>
      <c r="PBS185" s="198"/>
      <c r="PBT185" s="198"/>
      <c r="PBU185" s="198"/>
      <c r="PBV185" s="198"/>
      <c r="PBW185" s="198"/>
      <c r="PBX185" s="198"/>
      <c r="PBY185" s="198"/>
      <c r="PBZ185" s="198"/>
      <c r="PCA185" s="198"/>
      <c r="PCB185" s="198"/>
      <c r="PCC185" s="198"/>
      <c r="PCD185" s="198"/>
      <c r="PCE185" s="198"/>
      <c r="PCF185" s="198"/>
      <c r="PCG185" s="198"/>
      <c r="PCH185" s="198"/>
      <c r="PCI185" s="198"/>
      <c r="PCJ185" s="198"/>
      <c r="PCK185" s="198"/>
      <c r="PCL185" s="198"/>
      <c r="PCM185" s="198"/>
      <c r="PCN185" s="198"/>
      <c r="PCO185" s="198"/>
      <c r="PCP185" s="198"/>
      <c r="PCQ185" s="198"/>
      <c r="PCR185" s="198"/>
      <c r="PCS185" s="198"/>
      <c r="PCT185" s="198"/>
      <c r="PCU185" s="198"/>
      <c r="PCV185" s="198"/>
      <c r="PCW185" s="198"/>
      <c r="PCX185" s="198"/>
      <c r="PCY185" s="198"/>
      <c r="PCZ185" s="198"/>
      <c r="PDA185" s="198"/>
      <c r="PDB185" s="198"/>
      <c r="PDC185" s="198"/>
      <c r="PDD185" s="198"/>
      <c r="PDE185" s="198"/>
      <c r="PDF185" s="198"/>
      <c r="PDG185" s="198"/>
      <c r="PDH185" s="198"/>
      <c r="PDI185" s="198"/>
      <c r="PDJ185" s="198"/>
      <c r="PDK185" s="198"/>
      <c r="PDL185" s="198"/>
      <c r="PDM185" s="198"/>
      <c r="PDN185" s="198"/>
      <c r="PDO185" s="198"/>
      <c r="PDP185" s="198"/>
      <c r="PDQ185" s="198"/>
      <c r="PDR185" s="198"/>
      <c r="PDS185" s="198"/>
      <c r="PDT185" s="198"/>
      <c r="PDU185" s="198"/>
      <c r="PDV185" s="198"/>
      <c r="PDW185" s="198"/>
      <c r="PDX185" s="198"/>
      <c r="PDY185" s="198"/>
      <c r="PDZ185" s="198"/>
      <c r="PEA185" s="198"/>
      <c r="PEB185" s="198"/>
      <c r="PEC185" s="198"/>
      <c r="PED185" s="198"/>
      <c r="PEE185" s="198"/>
      <c r="PEF185" s="198"/>
      <c r="PEG185" s="198"/>
      <c r="PEH185" s="198"/>
      <c r="PEI185" s="198"/>
      <c r="PEJ185" s="198"/>
      <c r="PEK185" s="198"/>
      <c r="PEL185" s="198"/>
      <c r="PEM185" s="198"/>
      <c r="PEN185" s="198"/>
      <c r="PEO185" s="198"/>
      <c r="PEP185" s="198"/>
      <c r="PEQ185" s="198"/>
      <c r="PER185" s="198"/>
      <c r="PES185" s="198"/>
      <c r="PET185" s="198"/>
      <c r="PEU185" s="198"/>
      <c r="PEV185" s="198"/>
      <c r="PEW185" s="198"/>
      <c r="PEX185" s="198"/>
      <c r="PEY185" s="198"/>
      <c r="PEZ185" s="198"/>
      <c r="PFA185" s="198"/>
      <c r="PFB185" s="198"/>
      <c r="PFC185" s="198"/>
      <c r="PFD185" s="198"/>
      <c r="PFE185" s="198"/>
      <c r="PFF185" s="198"/>
      <c r="PFG185" s="198"/>
      <c r="PFH185" s="198"/>
      <c r="PFI185" s="198"/>
      <c r="PFJ185" s="198"/>
      <c r="PFK185" s="198"/>
      <c r="PFL185" s="198"/>
      <c r="PFM185" s="198"/>
      <c r="PFN185" s="198"/>
      <c r="PFO185" s="198"/>
      <c r="PFP185" s="198"/>
      <c r="PFQ185" s="198"/>
      <c r="PFR185" s="198"/>
      <c r="PFS185" s="198"/>
      <c r="PFT185" s="198"/>
      <c r="PFU185" s="198"/>
      <c r="PFV185" s="198"/>
      <c r="PFW185" s="198"/>
      <c r="PFX185" s="198"/>
      <c r="PFY185" s="198"/>
      <c r="PFZ185" s="198"/>
      <c r="PGA185" s="198"/>
      <c r="PGB185" s="198"/>
      <c r="PGC185" s="198"/>
      <c r="PGD185" s="198"/>
      <c r="PGE185" s="198"/>
      <c r="PGF185" s="198"/>
      <c r="PGG185" s="198"/>
      <c r="PGH185" s="198"/>
      <c r="PGI185" s="198"/>
      <c r="PGJ185" s="198"/>
      <c r="PGK185" s="198"/>
      <c r="PGL185" s="198"/>
      <c r="PGM185" s="198"/>
      <c r="PGN185" s="198"/>
      <c r="PGO185" s="198"/>
      <c r="PGP185" s="198"/>
      <c r="PGQ185" s="198"/>
      <c r="PGR185" s="198"/>
      <c r="PGS185" s="198"/>
      <c r="PGT185" s="198"/>
      <c r="PGU185" s="198"/>
      <c r="PGV185" s="198"/>
      <c r="PGW185" s="198"/>
      <c r="PGX185" s="198"/>
      <c r="PGY185" s="198"/>
      <c r="PGZ185" s="198"/>
      <c r="PHA185" s="198"/>
      <c r="PHB185" s="198"/>
      <c r="PHC185" s="198"/>
      <c r="PHD185" s="198"/>
      <c r="PHE185" s="198"/>
      <c r="PHF185" s="198"/>
      <c r="PHG185" s="198"/>
      <c r="PHH185" s="198"/>
      <c r="PHI185" s="198"/>
      <c r="PHJ185" s="198"/>
      <c r="PHK185" s="198"/>
      <c r="PHL185" s="198"/>
      <c r="PHM185" s="198"/>
      <c r="PHN185" s="198"/>
      <c r="PHO185" s="198"/>
      <c r="PHP185" s="198"/>
      <c r="PHQ185" s="198"/>
      <c r="PHR185" s="198"/>
      <c r="PHS185" s="198"/>
      <c r="PHT185" s="198"/>
      <c r="PHU185" s="198"/>
      <c r="PHV185" s="198"/>
      <c r="PHW185" s="198"/>
      <c r="PHX185" s="198"/>
      <c r="PHY185" s="198"/>
      <c r="PHZ185" s="198"/>
      <c r="PIA185" s="198"/>
      <c r="PIB185" s="198"/>
      <c r="PIC185" s="198"/>
      <c r="PID185" s="198"/>
      <c r="PIE185" s="198"/>
      <c r="PIF185" s="198"/>
      <c r="PIG185" s="198"/>
      <c r="PIH185" s="198"/>
      <c r="PII185" s="198"/>
      <c r="PIJ185" s="198"/>
      <c r="PIK185" s="198"/>
      <c r="PIL185" s="198"/>
      <c r="PIM185" s="198"/>
      <c r="PIN185" s="198"/>
      <c r="PIO185" s="198"/>
      <c r="PIP185" s="198"/>
      <c r="PIQ185" s="198"/>
      <c r="PIR185" s="198"/>
      <c r="PIS185" s="198"/>
      <c r="PIT185" s="198"/>
      <c r="PIU185" s="198"/>
      <c r="PIV185" s="198"/>
      <c r="PIW185" s="198"/>
      <c r="PIX185" s="198"/>
      <c r="PIY185" s="198"/>
      <c r="PIZ185" s="198"/>
      <c r="PJA185" s="198"/>
      <c r="PJB185" s="198"/>
      <c r="PJC185" s="198"/>
      <c r="PJD185" s="198"/>
      <c r="PJE185" s="198"/>
      <c r="PJF185" s="198"/>
      <c r="PJG185" s="198"/>
      <c r="PJH185" s="198"/>
      <c r="PJI185" s="198"/>
      <c r="PJJ185" s="198"/>
      <c r="PJK185" s="198"/>
      <c r="PJL185" s="198"/>
      <c r="PJM185" s="198"/>
      <c r="PJN185" s="198"/>
      <c r="PJO185" s="198"/>
      <c r="PJP185" s="198"/>
      <c r="PJQ185" s="198"/>
      <c r="PJR185" s="198"/>
      <c r="PJS185" s="198"/>
      <c r="PJT185" s="198"/>
      <c r="PJU185" s="198"/>
      <c r="PJV185" s="198"/>
      <c r="PJW185" s="198"/>
      <c r="PJX185" s="198"/>
      <c r="PJY185" s="198"/>
      <c r="PJZ185" s="198"/>
      <c r="PKA185" s="198"/>
      <c r="PKB185" s="198"/>
      <c r="PKC185" s="198"/>
      <c r="PKD185" s="198"/>
      <c r="PKE185" s="198"/>
      <c r="PKF185" s="198"/>
      <c r="PKG185" s="198"/>
      <c r="PKH185" s="198"/>
      <c r="PKI185" s="198"/>
      <c r="PKJ185" s="198"/>
      <c r="PKK185" s="198"/>
      <c r="PKL185" s="198"/>
      <c r="PKM185" s="198"/>
      <c r="PKN185" s="198"/>
      <c r="PKO185" s="198"/>
      <c r="PKP185" s="198"/>
      <c r="PKQ185" s="198"/>
      <c r="PKR185" s="198"/>
      <c r="PKS185" s="198"/>
      <c r="PKT185" s="198"/>
      <c r="PKU185" s="198"/>
      <c r="PKV185" s="198"/>
      <c r="PKW185" s="198"/>
      <c r="PKX185" s="198"/>
      <c r="PKY185" s="198"/>
      <c r="PKZ185" s="198"/>
      <c r="PLA185" s="198"/>
      <c r="PLB185" s="198"/>
      <c r="PLC185" s="198"/>
      <c r="PLD185" s="198"/>
      <c r="PLE185" s="198"/>
      <c r="PLF185" s="198"/>
      <c r="PLG185" s="198"/>
      <c r="PLH185" s="198"/>
      <c r="PLI185" s="198"/>
      <c r="PLJ185" s="198"/>
      <c r="PLK185" s="198"/>
      <c r="PLL185" s="198"/>
      <c r="PLM185" s="198"/>
      <c r="PLN185" s="198"/>
      <c r="PLO185" s="198"/>
      <c r="PLP185" s="198"/>
      <c r="PLQ185" s="198"/>
      <c r="PLR185" s="198"/>
      <c r="PLS185" s="198"/>
      <c r="PLT185" s="198"/>
      <c r="PLU185" s="198"/>
      <c r="PLV185" s="198"/>
      <c r="PLW185" s="198"/>
      <c r="PLX185" s="198"/>
      <c r="PLY185" s="198"/>
      <c r="PLZ185" s="198"/>
      <c r="PMA185" s="198"/>
      <c r="PMB185" s="198"/>
      <c r="PMC185" s="198"/>
      <c r="PMD185" s="198"/>
      <c r="PME185" s="198"/>
      <c r="PMF185" s="198"/>
      <c r="PMG185" s="198"/>
      <c r="PMH185" s="198"/>
      <c r="PMI185" s="198"/>
      <c r="PMJ185" s="198"/>
      <c r="PMK185" s="198"/>
      <c r="PML185" s="198"/>
      <c r="PMM185" s="198"/>
      <c r="PMN185" s="198"/>
      <c r="PMO185" s="198"/>
      <c r="PMP185" s="198"/>
      <c r="PMQ185" s="198"/>
      <c r="PMR185" s="198"/>
      <c r="PMS185" s="198"/>
      <c r="PMT185" s="198"/>
      <c r="PMU185" s="198"/>
      <c r="PMV185" s="198"/>
      <c r="PMW185" s="198"/>
      <c r="PMX185" s="198"/>
      <c r="PMY185" s="198"/>
      <c r="PMZ185" s="198"/>
      <c r="PNA185" s="198"/>
      <c r="PNB185" s="198"/>
      <c r="PNC185" s="198"/>
      <c r="PND185" s="198"/>
      <c r="PNE185" s="198"/>
      <c r="PNF185" s="198"/>
      <c r="PNG185" s="198"/>
      <c r="PNH185" s="198"/>
      <c r="PNI185" s="198"/>
      <c r="PNJ185" s="198"/>
      <c r="PNK185" s="198"/>
      <c r="PNL185" s="198"/>
      <c r="PNM185" s="198"/>
      <c r="PNN185" s="198"/>
      <c r="PNO185" s="198"/>
      <c r="PNP185" s="198"/>
      <c r="PNQ185" s="198"/>
      <c r="PNR185" s="198"/>
      <c r="PNS185" s="198"/>
      <c r="PNT185" s="198"/>
      <c r="PNU185" s="198"/>
      <c r="PNV185" s="198"/>
      <c r="PNW185" s="198"/>
      <c r="PNX185" s="198"/>
      <c r="PNY185" s="198"/>
      <c r="PNZ185" s="198"/>
      <c r="POA185" s="198"/>
      <c r="POB185" s="198"/>
      <c r="POC185" s="198"/>
      <c r="POD185" s="198"/>
      <c r="POE185" s="198"/>
      <c r="POF185" s="198"/>
      <c r="POG185" s="198"/>
      <c r="POH185" s="198"/>
      <c r="POI185" s="198"/>
      <c r="POJ185" s="198"/>
      <c r="POK185" s="198"/>
      <c r="POL185" s="198"/>
      <c r="POM185" s="198"/>
      <c r="PON185" s="198"/>
      <c r="POO185" s="198"/>
      <c r="POP185" s="198"/>
      <c r="POQ185" s="198"/>
      <c r="POR185" s="198"/>
      <c r="POS185" s="198"/>
      <c r="POT185" s="198"/>
      <c r="POU185" s="198"/>
      <c r="POV185" s="198"/>
      <c r="POW185" s="198"/>
      <c r="POX185" s="198"/>
      <c r="POY185" s="198"/>
      <c r="POZ185" s="198"/>
      <c r="PPA185" s="198"/>
      <c r="PPB185" s="198"/>
      <c r="PPC185" s="198"/>
      <c r="PPD185" s="198"/>
      <c r="PPE185" s="198"/>
      <c r="PPF185" s="198"/>
      <c r="PPG185" s="198"/>
      <c r="PPH185" s="198"/>
      <c r="PPI185" s="198"/>
      <c r="PPJ185" s="198"/>
      <c r="PPK185" s="198"/>
      <c r="PPL185" s="198"/>
      <c r="PPM185" s="198"/>
      <c r="PPN185" s="198"/>
      <c r="PPO185" s="198"/>
      <c r="PPP185" s="198"/>
      <c r="PPQ185" s="198"/>
      <c r="PPR185" s="198"/>
      <c r="PPS185" s="198"/>
      <c r="PPT185" s="198"/>
      <c r="PPU185" s="198"/>
      <c r="PPV185" s="198"/>
      <c r="PPW185" s="198"/>
      <c r="PPX185" s="198"/>
      <c r="PPY185" s="198"/>
      <c r="PPZ185" s="198"/>
      <c r="PQA185" s="198"/>
      <c r="PQB185" s="198"/>
      <c r="PQC185" s="198"/>
      <c r="PQD185" s="198"/>
      <c r="PQE185" s="198"/>
      <c r="PQF185" s="198"/>
      <c r="PQG185" s="198"/>
      <c r="PQH185" s="198"/>
      <c r="PQI185" s="198"/>
      <c r="PQJ185" s="198"/>
      <c r="PQK185" s="198"/>
      <c r="PQL185" s="198"/>
      <c r="PQM185" s="198"/>
      <c r="PQN185" s="198"/>
      <c r="PQO185" s="198"/>
      <c r="PQP185" s="198"/>
      <c r="PQQ185" s="198"/>
      <c r="PQR185" s="198"/>
      <c r="PQS185" s="198"/>
      <c r="PQT185" s="198"/>
      <c r="PQU185" s="198"/>
      <c r="PQV185" s="198"/>
      <c r="PQW185" s="198"/>
      <c r="PQX185" s="198"/>
      <c r="PQY185" s="198"/>
      <c r="PQZ185" s="198"/>
      <c r="PRA185" s="198"/>
      <c r="PRB185" s="198"/>
      <c r="PRC185" s="198"/>
      <c r="PRD185" s="198"/>
      <c r="PRE185" s="198"/>
      <c r="PRF185" s="198"/>
      <c r="PRG185" s="198"/>
      <c r="PRH185" s="198"/>
      <c r="PRI185" s="198"/>
      <c r="PRJ185" s="198"/>
      <c r="PRK185" s="198"/>
      <c r="PRL185" s="198"/>
      <c r="PRM185" s="198"/>
      <c r="PRN185" s="198"/>
      <c r="PRO185" s="198"/>
      <c r="PRP185" s="198"/>
      <c r="PRQ185" s="198"/>
      <c r="PRR185" s="198"/>
      <c r="PRS185" s="198"/>
      <c r="PRT185" s="198"/>
      <c r="PRU185" s="198"/>
      <c r="PRV185" s="198"/>
      <c r="PRW185" s="198"/>
      <c r="PRX185" s="198"/>
      <c r="PRY185" s="198"/>
      <c r="PRZ185" s="198"/>
      <c r="PSA185" s="198"/>
      <c r="PSB185" s="198"/>
      <c r="PSC185" s="198"/>
      <c r="PSD185" s="198"/>
      <c r="PSE185" s="198"/>
      <c r="PSF185" s="198"/>
      <c r="PSG185" s="198"/>
      <c r="PSH185" s="198"/>
      <c r="PSI185" s="198"/>
      <c r="PSJ185" s="198"/>
      <c r="PSK185" s="198"/>
      <c r="PSL185" s="198"/>
      <c r="PSM185" s="198"/>
      <c r="PSN185" s="198"/>
      <c r="PSO185" s="198"/>
      <c r="PSP185" s="198"/>
      <c r="PSQ185" s="198"/>
      <c r="PSR185" s="198"/>
      <c r="PSS185" s="198"/>
      <c r="PST185" s="198"/>
      <c r="PSU185" s="198"/>
      <c r="PSV185" s="198"/>
      <c r="PSW185" s="198"/>
      <c r="PSX185" s="198"/>
      <c r="PSY185" s="198"/>
      <c r="PSZ185" s="198"/>
      <c r="PTA185" s="198"/>
      <c r="PTB185" s="198"/>
      <c r="PTC185" s="198"/>
      <c r="PTD185" s="198"/>
      <c r="PTE185" s="198"/>
      <c r="PTF185" s="198"/>
      <c r="PTG185" s="198"/>
      <c r="PTH185" s="198"/>
      <c r="PTI185" s="198"/>
      <c r="PTJ185" s="198"/>
      <c r="PTK185" s="198"/>
      <c r="PTL185" s="198"/>
      <c r="PTM185" s="198"/>
      <c r="PTN185" s="198"/>
      <c r="PTO185" s="198"/>
      <c r="PTP185" s="198"/>
      <c r="PTQ185" s="198"/>
      <c r="PTR185" s="198"/>
      <c r="PTS185" s="198"/>
      <c r="PTT185" s="198"/>
      <c r="PTU185" s="198"/>
      <c r="PTV185" s="198"/>
      <c r="PTW185" s="198"/>
      <c r="PTX185" s="198"/>
      <c r="PTY185" s="198"/>
      <c r="PTZ185" s="198"/>
      <c r="PUA185" s="198"/>
      <c r="PUB185" s="198"/>
      <c r="PUC185" s="198"/>
      <c r="PUD185" s="198"/>
      <c r="PUE185" s="198"/>
      <c r="PUF185" s="198"/>
      <c r="PUG185" s="198"/>
      <c r="PUH185" s="198"/>
      <c r="PUI185" s="198"/>
      <c r="PUJ185" s="198"/>
      <c r="PUK185" s="198"/>
      <c r="PUL185" s="198"/>
      <c r="PUM185" s="198"/>
      <c r="PUN185" s="198"/>
      <c r="PUO185" s="198"/>
      <c r="PUP185" s="198"/>
      <c r="PUQ185" s="198"/>
      <c r="PUR185" s="198"/>
      <c r="PUS185" s="198"/>
      <c r="PUT185" s="198"/>
      <c r="PUU185" s="198"/>
      <c r="PUV185" s="198"/>
      <c r="PUW185" s="198"/>
      <c r="PUX185" s="198"/>
      <c r="PUY185" s="198"/>
      <c r="PUZ185" s="198"/>
      <c r="PVA185" s="198"/>
      <c r="PVB185" s="198"/>
      <c r="PVC185" s="198"/>
      <c r="PVD185" s="198"/>
      <c r="PVE185" s="198"/>
      <c r="PVF185" s="198"/>
      <c r="PVG185" s="198"/>
      <c r="PVH185" s="198"/>
      <c r="PVI185" s="198"/>
      <c r="PVJ185" s="198"/>
      <c r="PVK185" s="198"/>
      <c r="PVL185" s="198"/>
      <c r="PVM185" s="198"/>
      <c r="PVN185" s="198"/>
      <c r="PVO185" s="198"/>
      <c r="PVP185" s="198"/>
      <c r="PVQ185" s="198"/>
      <c r="PVR185" s="198"/>
      <c r="PVS185" s="198"/>
      <c r="PVT185" s="198"/>
      <c r="PVU185" s="198"/>
      <c r="PVV185" s="198"/>
      <c r="PVW185" s="198"/>
      <c r="PVX185" s="198"/>
      <c r="PVY185" s="198"/>
      <c r="PVZ185" s="198"/>
      <c r="PWA185" s="198"/>
      <c r="PWB185" s="198"/>
      <c r="PWC185" s="198"/>
      <c r="PWD185" s="198"/>
      <c r="PWE185" s="198"/>
      <c r="PWF185" s="198"/>
      <c r="PWG185" s="198"/>
      <c r="PWH185" s="198"/>
      <c r="PWI185" s="198"/>
      <c r="PWJ185" s="198"/>
      <c r="PWK185" s="198"/>
      <c r="PWL185" s="198"/>
      <c r="PWM185" s="198"/>
      <c r="PWN185" s="198"/>
      <c r="PWO185" s="198"/>
      <c r="PWP185" s="198"/>
      <c r="PWQ185" s="198"/>
      <c r="PWR185" s="198"/>
      <c r="PWS185" s="198"/>
      <c r="PWT185" s="198"/>
      <c r="PWU185" s="198"/>
      <c r="PWV185" s="198"/>
      <c r="PWW185" s="198"/>
      <c r="PWX185" s="198"/>
      <c r="PWY185" s="198"/>
      <c r="PWZ185" s="198"/>
      <c r="PXA185" s="198"/>
      <c r="PXB185" s="198"/>
      <c r="PXC185" s="198"/>
      <c r="PXD185" s="198"/>
      <c r="PXE185" s="198"/>
      <c r="PXF185" s="198"/>
      <c r="PXG185" s="198"/>
      <c r="PXH185" s="198"/>
      <c r="PXI185" s="198"/>
      <c r="PXJ185" s="198"/>
      <c r="PXK185" s="198"/>
      <c r="PXL185" s="198"/>
      <c r="PXM185" s="198"/>
      <c r="PXN185" s="198"/>
      <c r="PXO185" s="198"/>
      <c r="PXP185" s="198"/>
      <c r="PXQ185" s="198"/>
      <c r="PXR185" s="198"/>
      <c r="PXS185" s="198"/>
      <c r="PXT185" s="198"/>
      <c r="PXU185" s="198"/>
      <c r="PXV185" s="198"/>
      <c r="PXW185" s="198"/>
      <c r="PXX185" s="198"/>
      <c r="PXY185" s="198"/>
      <c r="PXZ185" s="198"/>
      <c r="PYA185" s="198"/>
      <c r="PYB185" s="198"/>
      <c r="PYC185" s="198"/>
      <c r="PYD185" s="198"/>
      <c r="PYE185" s="198"/>
      <c r="PYF185" s="198"/>
      <c r="PYG185" s="198"/>
      <c r="PYH185" s="198"/>
      <c r="PYI185" s="198"/>
      <c r="PYJ185" s="198"/>
      <c r="PYK185" s="198"/>
      <c r="PYL185" s="198"/>
      <c r="PYM185" s="198"/>
      <c r="PYN185" s="198"/>
      <c r="PYO185" s="198"/>
      <c r="PYP185" s="198"/>
      <c r="PYQ185" s="198"/>
      <c r="PYR185" s="198"/>
      <c r="PYS185" s="198"/>
      <c r="PYT185" s="198"/>
      <c r="PYU185" s="198"/>
      <c r="PYV185" s="198"/>
      <c r="PYW185" s="198"/>
      <c r="PYX185" s="198"/>
      <c r="PYY185" s="198"/>
      <c r="PYZ185" s="198"/>
      <c r="PZA185" s="198"/>
      <c r="PZB185" s="198"/>
      <c r="PZC185" s="198"/>
      <c r="PZD185" s="198"/>
      <c r="PZE185" s="198"/>
      <c r="PZF185" s="198"/>
      <c r="PZG185" s="198"/>
      <c r="PZH185" s="198"/>
      <c r="PZI185" s="198"/>
      <c r="PZJ185" s="198"/>
      <c r="PZK185" s="198"/>
      <c r="PZL185" s="198"/>
      <c r="PZM185" s="198"/>
      <c r="PZN185" s="198"/>
      <c r="PZO185" s="198"/>
      <c r="PZP185" s="198"/>
      <c r="PZQ185" s="198"/>
      <c r="PZR185" s="198"/>
      <c r="PZS185" s="198"/>
      <c r="PZT185" s="198"/>
      <c r="PZU185" s="198"/>
      <c r="PZV185" s="198"/>
      <c r="PZW185" s="198"/>
      <c r="PZX185" s="198"/>
      <c r="PZY185" s="198"/>
      <c r="PZZ185" s="198"/>
      <c r="QAA185" s="198"/>
      <c r="QAB185" s="198"/>
      <c r="QAC185" s="198"/>
      <c r="QAD185" s="198"/>
      <c r="QAE185" s="198"/>
      <c r="QAF185" s="198"/>
      <c r="QAG185" s="198"/>
      <c r="QAH185" s="198"/>
      <c r="QAI185" s="198"/>
      <c r="QAJ185" s="198"/>
      <c r="QAK185" s="198"/>
      <c r="QAL185" s="198"/>
      <c r="QAM185" s="198"/>
      <c r="QAN185" s="198"/>
      <c r="QAO185" s="198"/>
      <c r="QAP185" s="198"/>
      <c r="QAQ185" s="198"/>
      <c r="QAR185" s="198"/>
      <c r="QAS185" s="198"/>
      <c r="QAT185" s="198"/>
      <c r="QAU185" s="198"/>
      <c r="QAV185" s="198"/>
      <c r="QAW185" s="198"/>
      <c r="QAX185" s="198"/>
      <c r="QAY185" s="198"/>
      <c r="QAZ185" s="198"/>
      <c r="QBA185" s="198"/>
      <c r="QBB185" s="198"/>
      <c r="QBC185" s="198"/>
      <c r="QBD185" s="198"/>
      <c r="QBE185" s="198"/>
      <c r="QBF185" s="198"/>
      <c r="QBG185" s="198"/>
      <c r="QBH185" s="198"/>
      <c r="QBI185" s="198"/>
      <c r="QBJ185" s="198"/>
      <c r="QBK185" s="198"/>
      <c r="QBL185" s="198"/>
      <c r="QBM185" s="198"/>
      <c r="QBN185" s="198"/>
      <c r="QBO185" s="198"/>
      <c r="QBP185" s="198"/>
      <c r="QBQ185" s="198"/>
      <c r="QBR185" s="198"/>
      <c r="QBS185" s="198"/>
      <c r="QBT185" s="198"/>
      <c r="QBU185" s="198"/>
      <c r="QBV185" s="198"/>
      <c r="QBW185" s="198"/>
      <c r="QBX185" s="198"/>
      <c r="QBY185" s="198"/>
      <c r="QBZ185" s="198"/>
      <c r="QCA185" s="198"/>
      <c r="QCB185" s="198"/>
      <c r="QCC185" s="198"/>
      <c r="QCD185" s="198"/>
      <c r="QCE185" s="198"/>
      <c r="QCF185" s="198"/>
      <c r="QCG185" s="198"/>
      <c r="QCH185" s="198"/>
      <c r="QCI185" s="198"/>
      <c r="QCJ185" s="198"/>
      <c r="QCK185" s="198"/>
      <c r="QCL185" s="198"/>
      <c r="QCM185" s="198"/>
      <c r="QCN185" s="198"/>
      <c r="QCO185" s="198"/>
      <c r="QCP185" s="198"/>
      <c r="QCQ185" s="198"/>
      <c r="QCR185" s="198"/>
      <c r="QCS185" s="198"/>
      <c r="QCT185" s="198"/>
      <c r="QCU185" s="198"/>
      <c r="QCV185" s="198"/>
      <c r="QCW185" s="198"/>
      <c r="QCX185" s="198"/>
      <c r="QCY185" s="198"/>
      <c r="QCZ185" s="198"/>
      <c r="QDA185" s="198"/>
      <c r="QDB185" s="198"/>
      <c r="QDC185" s="198"/>
      <c r="QDD185" s="198"/>
      <c r="QDE185" s="198"/>
      <c r="QDF185" s="198"/>
      <c r="QDG185" s="198"/>
      <c r="QDH185" s="198"/>
      <c r="QDI185" s="198"/>
      <c r="QDJ185" s="198"/>
      <c r="QDK185" s="198"/>
      <c r="QDL185" s="198"/>
      <c r="QDM185" s="198"/>
      <c r="QDN185" s="198"/>
      <c r="QDO185" s="198"/>
      <c r="QDP185" s="198"/>
      <c r="QDQ185" s="198"/>
      <c r="QDR185" s="198"/>
      <c r="QDS185" s="198"/>
      <c r="QDT185" s="198"/>
      <c r="QDU185" s="198"/>
      <c r="QDV185" s="198"/>
      <c r="QDW185" s="198"/>
      <c r="QDX185" s="198"/>
      <c r="QDY185" s="198"/>
      <c r="QDZ185" s="198"/>
      <c r="QEA185" s="198"/>
      <c r="QEB185" s="198"/>
      <c r="QEC185" s="198"/>
      <c r="QED185" s="198"/>
      <c r="QEE185" s="198"/>
      <c r="QEF185" s="198"/>
      <c r="QEG185" s="198"/>
      <c r="QEH185" s="198"/>
      <c r="QEI185" s="198"/>
      <c r="QEJ185" s="198"/>
      <c r="QEK185" s="198"/>
      <c r="QEL185" s="198"/>
      <c r="QEM185" s="198"/>
      <c r="QEN185" s="198"/>
      <c r="QEO185" s="198"/>
      <c r="QEP185" s="198"/>
      <c r="QEQ185" s="198"/>
      <c r="QER185" s="198"/>
      <c r="QES185" s="198"/>
      <c r="QET185" s="198"/>
      <c r="QEU185" s="198"/>
      <c r="QEV185" s="198"/>
      <c r="QEW185" s="198"/>
      <c r="QEX185" s="198"/>
      <c r="QEY185" s="198"/>
      <c r="QEZ185" s="198"/>
      <c r="QFA185" s="198"/>
      <c r="QFB185" s="198"/>
      <c r="QFC185" s="198"/>
      <c r="QFD185" s="198"/>
      <c r="QFE185" s="198"/>
      <c r="QFF185" s="198"/>
      <c r="QFG185" s="198"/>
      <c r="QFH185" s="198"/>
      <c r="QFI185" s="198"/>
      <c r="QFJ185" s="198"/>
      <c r="QFK185" s="198"/>
      <c r="QFL185" s="198"/>
      <c r="QFM185" s="198"/>
      <c r="QFN185" s="198"/>
      <c r="QFO185" s="198"/>
      <c r="QFP185" s="198"/>
      <c r="QFQ185" s="198"/>
      <c r="QFR185" s="198"/>
      <c r="QFS185" s="198"/>
      <c r="QFT185" s="198"/>
      <c r="QFU185" s="198"/>
      <c r="QFV185" s="198"/>
      <c r="QFW185" s="198"/>
      <c r="QFX185" s="198"/>
      <c r="QFY185" s="198"/>
      <c r="QFZ185" s="198"/>
      <c r="QGA185" s="198"/>
      <c r="QGB185" s="198"/>
      <c r="QGC185" s="198"/>
      <c r="QGD185" s="198"/>
      <c r="QGE185" s="198"/>
      <c r="QGF185" s="198"/>
      <c r="QGG185" s="198"/>
      <c r="QGH185" s="198"/>
      <c r="QGI185" s="198"/>
      <c r="QGJ185" s="198"/>
      <c r="QGK185" s="198"/>
      <c r="QGL185" s="198"/>
      <c r="QGM185" s="198"/>
      <c r="QGN185" s="198"/>
      <c r="QGO185" s="198"/>
      <c r="QGP185" s="198"/>
      <c r="QGQ185" s="198"/>
      <c r="QGR185" s="198"/>
      <c r="QGS185" s="198"/>
      <c r="QGT185" s="198"/>
      <c r="QGU185" s="198"/>
      <c r="QGV185" s="198"/>
      <c r="QGW185" s="198"/>
      <c r="QGX185" s="198"/>
      <c r="QGY185" s="198"/>
      <c r="QGZ185" s="198"/>
      <c r="QHA185" s="198"/>
      <c r="QHB185" s="198"/>
      <c r="QHC185" s="198"/>
      <c r="QHD185" s="198"/>
      <c r="QHE185" s="198"/>
      <c r="QHF185" s="198"/>
      <c r="QHG185" s="198"/>
      <c r="QHH185" s="198"/>
      <c r="QHI185" s="198"/>
      <c r="QHJ185" s="198"/>
      <c r="QHK185" s="198"/>
      <c r="QHL185" s="198"/>
      <c r="QHM185" s="198"/>
      <c r="QHN185" s="198"/>
      <c r="QHO185" s="198"/>
      <c r="QHP185" s="198"/>
      <c r="QHQ185" s="198"/>
      <c r="QHR185" s="198"/>
      <c r="QHS185" s="198"/>
      <c r="QHT185" s="198"/>
      <c r="QHU185" s="198"/>
      <c r="QHV185" s="198"/>
      <c r="QHW185" s="198"/>
      <c r="QHX185" s="198"/>
      <c r="QHY185" s="198"/>
      <c r="QHZ185" s="198"/>
      <c r="QIA185" s="198"/>
      <c r="QIB185" s="198"/>
      <c r="QIC185" s="198"/>
      <c r="QID185" s="198"/>
      <c r="QIE185" s="198"/>
      <c r="QIF185" s="198"/>
      <c r="QIG185" s="198"/>
      <c r="QIH185" s="198"/>
      <c r="QII185" s="198"/>
      <c r="QIJ185" s="198"/>
      <c r="QIK185" s="198"/>
      <c r="QIL185" s="198"/>
      <c r="QIM185" s="198"/>
      <c r="QIN185" s="198"/>
      <c r="QIO185" s="198"/>
      <c r="QIP185" s="198"/>
      <c r="QIQ185" s="198"/>
      <c r="QIR185" s="198"/>
      <c r="QIS185" s="198"/>
      <c r="QIT185" s="198"/>
      <c r="QIU185" s="198"/>
      <c r="QIV185" s="198"/>
      <c r="QIW185" s="198"/>
      <c r="QIX185" s="198"/>
      <c r="QIY185" s="198"/>
      <c r="QIZ185" s="198"/>
      <c r="QJA185" s="198"/>
      <c r="QJB185" s="198"/>
      <c r="QJC185" s="198"/>
      <c r="QJD185" s="198"/>
      <c r="QJE185" s="198"/>
      <c r="QJF185" s="198"/>
      <c r="QJG185" s="198"/>
      <c r="QJH185" s="198"/>
      <c r="QJI185" s="198"/>
      <c r="QJJ185" s="198"/>
      <c r="QJK185" s="198"/>
      <c r="QJL185" s="198"/>
      <c r="QJM185" s="198"/>
      <c r="QJN185" s="198"/>
      <c r="QJO185" s="198"/>
      <c r="QJP185" s="198"/>
      <c r="QJQ185" s="198"/>
      <c r="QJR185" s="198"/>
      <c r="QJS185" s="198"/>
      <c r="QJT185" s="198"/>
      <c r="QJU185" s="198"/>
      <c r="QJV185" s="198"/>
      <c r="QJW185" s="198"/>
      <c r="QJX185" s="198"/>
      <c r="QJY185" s="198"/>
      <c r="QJZ185" s="198"/>
      <c r="QKA185" s="198"/>
      <c r="QKB185" s="198"/>
      <c r="QKC185" s="198"/>
      <c r="QKD185" s="198"/>
      <c r="QKE185" s="198"/>
      <c r="QKF185" s="198"/>
      <c r="QKG185" s="198"/>
      <c r="QKH185" s="198"/>
      <c r="QKI185" s="198"/>
      <c r="QKJ185" s="198"/>
      <c r="QKK185" s="198"/>
      <c r="QKL185" s="198"/>
      <c r="QKM185" s="198"/>
      <c r="QKN185" s="198"/>
      <c r="QKO185" s="198"/>
      <c r="QKP185" s="198"/>
      <c r="QKQ185" s="198"/>
      <c r="QKR185" s="198"/>
      <c r="QKS185" s="198"/>
      <c r="QKT185" s="198"/>
      <c r="QKU185" s="198"/>
      <c r="QKV185" s="198"/>
      <c r="QKW185" s="198"/>
      <c r="QKX185" s="198"/>
      <c r="QKY185" s="198"/>
      <c r="QKZ185" s="198"/>
      <c r="QLA185" s="198"/>
      <c r="QLB185" s="198"/>
      <c r="QLC185" s="198"/>
      <c r="QLD185" s="198"/>
      <c r="QLE185" s="198"/>
      <c r="QLF185" s="198"/>
      <c r="QLG185" s="198"/>
      <c r="QLH185" s="198"/>
      <c r="QLI185" s="198"/>
      <c r="QLJ185" s="198"/>
      <c r="QLK185" s="198"/>
      <c r="QLL185" s="198"/>
      <c r="QLM185" s="198"/>
      <c r="QLN185" s="198"/>
      <c r="QLO185" s="198"/>
      <c r="QLP185" s="198"/>
      <c r="QLQ185" s="198"/>
      <c r="QLR185" s="198"/>
      <c r="QLS185" s="198"/>
      <c r="QLT185" s="198"/>
      <c r="QLU185" s="198"/>
      <c r="QLV185" s="198"/>
      <c r="QLW185" s="198"/>
      <c r="QLX185" s="198"/>
      <c r="QLY185" s="198"/>
      <c r="QLZ185" s="198"/>
      <c r="QMA185" s="198"/>
      <c r="QMB185" s="198"/>
      <c r="QMC185" s="198"/>
      <c r="QMD185" s="198"/>
      <c r="QME185" s="198"/>
      <c r="QMF185" s="198"/>
      <c r="QMG185" s="198"/>
      <c r="QMH185" s="198"/>
      <c r="QMI185" s="198"/>
      <c r="QMJ185" s="198"/>
      <c r="QMK185" s="198"/>
      <c r="QML185" s="198"/>
      <c r="QMM185" s="198"/>
      <c r="QMN185" s="198"/>
      <c r="QMO185" s="198"/>
      <c r="QMP185" s="198"/>
      <c r="QMQ185" s="198"/>
      <c r="QMR185" s="198"/>
      <c r="QMS185" s="198"/>
      <c r="QMT185" s="198"/>
      <c r="QMU185" s="198"/>
      <c r="QMV185" s="198"/>
      <c r="QMW185" s="198"/>
      <c r="QMX185" s="198"/>
      <c r="QMY185" s="198"/>
      <c r="QMZ185" s="198"/>
      <c r="QNA185" s="198"/>
      <c r="QNB185" s="198"/>
      <c r="QNC185" s="198"/>
      <c r="QND185" s="198"/>
      <c r="QNE185" s="198"/>
      <c r="QNF185" s="198"/>
      <c r="QNG185" s="198"/>
      <c r="QNH185" s="198"/>
      <c r="QNI185" s="198"/>
      <c r="QNJ185" s="198"/>
      <c r="QNK185" s="198"/>
      <c r="QNL185" s="198"/>
      <c r="QNM185" s="198"/>
      <c r="QNN185" s="198"/>
      <c r="QNO185" s="198"/>
      <c r="QNP185" s="198"/>
      <c r="QNQ185" s="198"/>
      <c r="QNR185" s="198"/>
      <c r="QNS185" s="198"/>
      <c r="QNT185" s="198"/>
      <c r="QNU185" s="198"/>
      <c r="QNV185" s="198"/>
      <c r="QNW185" s="198"/>
      <c r="QNX185" s="198"/>
      <c r="QNY185" s="198"/>
      <c r="QNZ185" s="198"/>
      <c r="QOA185" s="198"/>
      <c r="QOB185" s="198"/>
      <c r="QOC185" s="198"/>
      <c r="QOD185" s="198"/>
      <c r="QOE185" s="198"/>
      <c r="QOF185" s="198"/>
      <c r="QOG185" s="198"/>
      <c r="QOH185" s="198"/>
      <c r="QOI185" s="198"/>
      <c r="QOJ185" s="198"/>
      <c r="QOK185" s="198"/>
      <c r="QOL185" s="198"/>
      <c r="QOM185" s="198"/>
      <c r="QON185" s="198"/>
      <c r="QOO185" s="198"/>
      <c r="QOP185" s="198"/>
      <c r="QOQ185" s="198"/>
      <c r="QOR185" s="198"/>
      <c r="QOS185" s="198"/>
      <c r="QOT185" s="198"/>
      <c r="QOU185" s="198"/>
      <c r="QOV185" s="198"/>
      <c r="QOW185" s="198"/>
      <c r="QOX185" s="198"/>
      <c r="QOY185" s="198"/>
      <c r="QOZ185" s="198"/>
      <c r="QPA185" s="198"/>
      <c r="QPB185" s="198"/>
      <c r="QPC185" s="198"/>
      <c r="QPD185" s="198"/>
      <c r="QPE185" s="198"/>
      <c r="QPF185" s="198"/>
      <c r="QPG185" s="198"/>
      <c r="QPH185" s="198"/>
      <c r="QPI185" s="198"/>
      <c r="QPJ185" s="198"/>
      <c r="QPK185" s="198"/>
      <c r="QPL185" s="198"/>
      <c r="QPM185" s="198"/>
      <c r="QPN185" s="198"/>
      <c r="QPO185" s="198"/>
      <c r="QPP185" s="198"/>
      <c r="QPQ185" s="198"/>
      <c r="QPR185" s="198"/>
      <c r="QPS185" s="198"/>
      <c r="QPT185" s="198"/>
      <c r="QPU185" s="198"/>
      <c r="QPV185" s="198"/>
      <c r="QPW185" s="198"/>
      <c r="QPX185" s="198"/>
      <c r="QPY185" s="198"/>
      <c r="QPZ185" s="198"/>
      <c r="QQA185" s="198"/>
      <c r="QQB185" s="198"/>
      <c r="QQC185" s="198"/>
      <c r="QQD185" s="198"/>
      <c r="QQE185" s="198"/>
      <c r="QQF185" s="198"/>
      <c r="QQG185" s="198"/>
      <c r="QQH185" s="198"/>
      <c r="QQI185" s="198"/>
      <c r="QQJ185" s="198"/>
      <c r="QQK185" s="198"/>
      <c r="QQL185" s="198"/>
      <c r="QQM185" s="198"/>
      <c r="QQN185" s="198"/>
      <c r="QQO185" s="198"/>
      <c r="QQP185" s="198"/>
      <c r="QQQ185" s="198"/>
      <c r="QQR185" s="198"/>
      <c r="QQS185" s="198"/>
      <c r="QQT185" s="198"/>
      <c r="QQU185" s="198"/>
      <c r="QQV185" s="198"/>
      <c r="QQW185" s="198"/>
      <c r="QQX185" s="198"/>
      <c r="QQY185" s="198"/>
      <c r="QQZ185" s="198"/>
      <c r="QRA185" s="198"/>
      <c r="QRB185" s="198"/>
      <c r="QRC185" s="198"/>
      <c r="QRD185" s="198"/>
      <c r="QRE185" s="198"/>
      <c r="QRF185" s="198"/>
      <c r="QRG185" s="198"/>
      <c r="QRH185" s="198"/>
      <c r="QRI185" s="198"/>
      <c r="QRJ185" s="198"/>
      <c r="QRK185" s="198"/>
      <c r="QRL185" s="198"/>
      <c r="QRM185" s="198"/>
      <c r="QRN185" s="198"/>
      <c r="QRO185" s="198"/>
      <c r="QRP185" s="198"/>
      <c r="QRQ185" s="198"/>
      <c r="QRR185" s="198"/>
      <c r="QRS185" s="198"/>
      <c r="QRT185" s="198"/>
      <c r="QRU185" s="198"/>
      <c r="QRV185" s="198"/>
      <c r="QRW185" s="198"/>
      <c r="QRX185" s="198"/>
      <c r="QRY185" s="198"/>
      <c r="QRZ185" s="198"/>
      <c r="QSA185" s="198"/>
      <c r="QSB185" s="198"/>
      <c r="QSC185" s="198"/>
      <c r="QSD185" s="198"/>
      <c r="QSE185" s="198"/>
      <c r="QSF185" s="198"/>
      <c r="QSG185" s="198"/>
      <c r="QSH185" s="198"/>
      <c r="QSI185" s="198"/>
      <c r="QSJ185" s="198"/>
      <c r="QSK185" s="198"/>
      <c r="QSL185" s="198"/>
      <c r="QSM185" s="198"/>
      <c r="QSN185" s="198"/>
      <c r="QSO185" s="198"/>
      <c r="QSP185" s="198"/>
      <c r="QSQ185" s="198"/>
      <c r="QSR185" s="198"/>
      <c r="QSS185" s="198"/>
      <c r="QST185" s="198"/>
      <c r="QSU185" s="198"/>
      <c r="QSV185" s="198"/>
      <c r="QSW185" s="198"/>
      <c r="QSX185" s="198"/>
      <c r="QSY185" s="198"/>
      <c r="QSZ185" s="198"/>
      <c r="QTA185" s="198"/>
      <c r="QTB185" s="198"/>
      <c r="QTC185" s="198"/>
      <c r="QTD185" s="198"/>
      <c r="QTE185" s="198"/>
      <c r="QTF185" s="198"/>
      <c r="QTG185" s="198"/>
      <c r="QTH185" s="198"/>
      <c r="QTI185" s="198"/>
      <c r="QTJ185" s="198"/>
      <c r="QTK185" s="198"/>
      <c r="QTL185" s="198"/>
      <c r="QTM185" s="198"/>
      <c r="QTN185" s="198"/>
      <c r="QTO185" s="198"/>
      <c r="QTP185" s="198"/>
      <c r="QTQ185" s="198"/>
      <c r="QTR185" s="198"/>
      <c r="QTS185" s="198"/>
      <c r="QTT185" s="198"/>
      <c r="QTU185" s="198"/>
      <c r="QTV185" s="198"/>
      <c r="QTW185" s="198"/>
      <c r="QTX185" s="198"/>
      <c r="QTY185" s="198"/>
      <c r="QTZ185" s="198"/>
      <c r="QUA185" s="198"/>
      <c r="QUB185" s="198"/>
      <c r="QUC185" s="198"/>
      <c r="QUD185" s="198"/>
      <c r="QUE185" s="198"/>
      <c r="QUF185" s="198"/>
      <c r="QUG185" s="198"/>
      <c r="QUH185" s="198"/>
      <c r="QUI185" s="198"/>
      <c r="QUJ185" s="198"/>
      <c r="QUK185" s="198"/>
      <c r="QUL185" s="198"/>
      <c r="QUM185" s="198"/>
      <c r="QUN185" s="198"/>
      <c r="QUO185" s="198"/>
      <c r="QUP185" s="198"/>
      <c r="QUQ185" s="198"/>
      <c r="QUR185" s="198"/>
      <c r="QUS185" s="198"/>
      <c r="QUT185" s="198"/>
      <c r="QUU185" s="198"/>
      <c r="QUV185" s="198"/>
      <c r="QUW185" s="198"/>
      <c r="QUX185" s="198"/>
      <c r="QUY185" s="198"/>
      <c r="QUZ185" s="198"/>
      <c r="QVA185" s="198"/>
      <c r="QVB185" s="198"/>
      <c r="QVC185" s="198"/>
      <c r="QVD185" s="198"/>
      <c r="QVE185" s="198"/>
      <c r="QVF185" s="198"/>
      <c r="QVG185" s="198"/>
      <c r="QVH185" s="198"/>
      <c r="QVI185" s="198"/>
      <c r="QVJ185" s="198"/>
      <c r="QVK185" s="198"/>
      <c r="QVL185" s="198"/>
      <c r="QVM185" s="198"/>
      <c r="QVN185" s="198"/>
      <c r="QVO185" s="198"/>
      <c r="QVP185" s="198"/>
      <c r="QVQ185" s="198"/>
      <c r="QVR185" s="198"/>
      <c r="QVS185" s="198"/>
      <c r="QVT185" s="198"/>
      <c r="QVU185" s="198"/>
      <c r="QVV185" s="198"/>
      <c r="QVW185" s="198"/>
      <c r="QVX185" s="198"/>
      <c r="QVY185" s="198"/>
      <c r="QVZ185" s="198"/>
      <c r="QWA185" s="198"/>
      <c r="QWB185" s="198"/>
      <c r="QWC185" s="198"/>
      <c r="QWD185" s="198"/>
      <c r="QWE185" s="198"/>
      <c r="QWF185" s="198"/>
      <c r="QWG185" s="198"/>
      <c r="QWH185" s="198"/>
      <c r="QWI185" s="198"/>
      <c r="QWJ185" s="198"/>
      <c r="QWK185" s="198"/>
      <c r="QWL185" s="198"/>
      <c r="QWM185" s="198"/>
      <c r="QWN185" s="198"/>
      <c r="QWO185" s="198"/>
      <c r="QWP185" s="198"/>
      <c r="QWQ185" s="198"/>
      <c r="QWR185" s="198"/>
      <c r="QWS185" s="198"/>
      <c r="QWT185" s="198"/>
      <c r="QWU185" s="198"/>
      <c r="QWV185" s="198"/>
      <c r="QWW185" s="198"/>
      <c r="QWX185" s="198"/>
      <c r="QWY185" s="198"/>
      <c r="QWZ185" s="198"/>
      <c r="QXA185" s="198"/>
      <c r="QXB185" s="198"/>
      <c r="QXC185" s="198"/>
      <c r="QXD185" s="198"/>
      <c r="QXE185" s="198"/>
      <c r="QXF185" s="198"/>
      <c r="QXG185" s="198"/>
      <c r="QXH185" s="198"/>
      <c r="QXI185" s="198"/>
      <c r="QXJ185" s="198"/>
      <c r="QXK185" s="198"/>
      <c r="QXL185" s="198"/>
      <c r="QXM185" s="198"/>
      <c r="QXN185" s="198"/>
      <c r="QXO185" s="198"/>
      <c r="QXP185" s="198"/>
      <c r="QXQ185" s="198"/>
      <c r="QXR185" s="198"/>
      <c r="QXS185" s="198"/>
      <c r="QXT185" s="198"/>
      <c r="QXU185" s="198"/>
      <c r="QXV185" s="198"/>
      <c r="QXW185" s="198"/>
      <c r="QXX185" s="198"/>
      <c r="QXY185" s="198"/>
      <c r="QXZ185" s="198"/>
      <c r="QYA185" s="198"/>
      <c r="QYB185" s="198"/>
      <c r="QYC185" s="198"/>
      <c r="QYD185" s="198"/>
      <c r="QYE185" s="198"/>
      <c r="QYF185" s="198"/>
      <c r="QYG185" s="198"/>
      <c r="QYH185" s="198"/>
      <c r="QYI185" s="198"/>
      <c r="QYJ185" s="198"/>
      <c r="QYK185" s="198"/>
      <c r="QYL185" s="198"/>
      <c r="QYM185" s="198"/>
      <c r="QYN185" s="198"/>
      <c r="QYO185" s="198"/>
      <c r="QYP185" s="198"/>
      <c r="QYQ185" s="198"/>
      <c r="QYR185" s="198"/>
      <c r="QYS185" s="198"/>
      <c r="QYT185" s="198"/>
      <c r="QYU185" s="198"/>
      <c r="QYV185" s="198"/>
      <c r="QYW185" s="198"/>
      <c r="QYX185" s="198"/>
      <c r="QYY185" s="198"/>
      <c r="QYZ185" s="198"/>
      <c r="QZA185" s="198"/>
      <c r="QZB185" s="198"/>
      <c r="QZC185" s="198"/>
      <c r="QZD185" s="198"/>
      <c r="QZE185" s="198"/>
      <c r="QZF185" s="198"/>
      <c r="QZG185" s="198"/>
      <c r="QZH185" s="198"/>
      <c r="QZI185" s="198"/>
      <c r="QZJ185" s="198"/>
      <c r="QZK185" s="198"/>
      <c r="QZL185" s="198"/>
      <c r="QZM185" s="198"/>
      <c r="QZN185" s="198"/>
      <c r="QZO185" s="198"/>
      <c r="QZP185" s="198"/>
      <c r="QZQ185" s="198"/>
      <c r="QZR185" s="198"/>
      <c r="QZS185" s="198"/>
      <c r="QZT185" s="198"/>
      <c r="QZU185" s="198"/>
      <c r="QZV185" s="198"/>
      <c r="QZW185" s="198"/>
      <c r="QZX185" s="198"/>
      <c r="QZY185" s="198"/>
      <c r="QZZ185" s="198"/>
      <c r="RAA185" s="198"/>
      <c r="RAB185" s="198"/>
      <c r="RAC185" s="198"/>
      <c r="RAD185" s="198"/>
      <c r="RAE185" s="198"/>
      <c r="RAF185" s="198"/>
      <c r="RAG185" s="198"/>
      <c r="RAH185" s="198"/>
      <c r="RAI185" s="198"/>
      <c r="RAJ185" s="198"/>
      <c r="RAK185" s="198"/>
      <c r="RAL185" s="198"/>
      <c r="RAM185" s="198"/>
      <c r="RAN185" s="198"/>
      <c r="RAO185" s="198"/>
      <c r="RAP185" s="198"/>
      <c r="RAQ185" s="198"/>
      <c r="RAR185" s="198"/>
      <c r="RAS185" s="198"/>
      <c r="RAT185" s="198"/>
      <c r="RAU185" s="198"/>
      <c r="RAV185" s="198"/>
      <c r="RAW185" s="198"/>
      <c r="RAX185" s="198"/>
      <c r="RAY185" s="198"/>
      <c r="RAZ185" s="198"/>
      <c r="RBA185" s="198"/>
      <c r="RBB185" s="198"/>
      <c r="RBC185" s="198"/>
      <c r="RBD185" s="198"/>
      <c r="RBE185" s="198"/>
      <c r="RBF185" s="198"/>
      <c r="RBG185" s="198"/>
      <c r="RBH185" s="198"/>
      <c r="RBI185" s="198"/>
      <c r="RBJ185" s="198"/>
      <c r="RBK185" s="198"/>
      <c r="RBL185" s="198"/>
      <c r="RBM185" s="198"/>
      <c r="RBN185" s="198"/>
      <c r="RBO185" s="198"/>
      <c r="RBP185" s="198"/>
      <c r="RBQ185" s="198"/>
      <c r="RBR185" s="198"/>
      <c r="RBS185" s="198"/>
      <c r="RBT185" s="198"/>
      <c r="RBU185" s="198"/>
      <c r="RBV185" s="198"/>
      <c r="RBW185" s="198"/>
      <c r="RBX185" s="198"/>
      <c r="RBY185" s="198"/>
      <c r="RBZ185" s="198"/>
      <c r="RCA185" s="198"/>
      <c r="RCB185" s="198"/>
      <c r="RCC185" s="198"/>
      <c r="RCD185" s="198"/>
      <c r="RCE185" s="198"/>
      <c r="RCF185" s="198"/>
      <c r="RCG185" s="198"/>
      <c r="RCH185" s="198"/>
      <c r="RCI185" s="198"/>
      <c r="RCJ185" s="198"/>
      <c r="RCK185" s="198"/>
      <c r="RCL185" s="198"/>
      <c r="RCM185" s="198"/>
      <c r="RCN185" s="198"/>
      <c r="RCO185" s="198"/>
      <c r="RCP185" s="198"/>
      <c r="RCQ185" s="198"/>
      <c r="RCR185" s="198"/>
      <c r="RCS185" s="198"/>
      <c r="RCT185" s="198"/>
      <c r="RCU185" s="198"/>
      <c r="RCV185" s="198"/>
      <c r="RCW185" s="198"/>
      <c r="RCX185" s="198"/>
      <c r="RCY185" s="198"/>
      <c r="RCZ185" s="198"/>
      <c r="RDA185" s="198"/>
      <c r="RDB185" s="198"/>
      <c r="RDC185" s="198"/>
      <c r="RDD185" s="198"/>
      <c r="RDE185" s="198"/>
      <c r="RDF185" s="198"/>
      <c r="RDG185" s="198"/>
      <c r="RDH185" s="198"/>
      <c r="RDI185" s="198"/>
      <c r="RDJ185" s="198"/>
      <c r="RDK185" s="198"/>
      <c r="RDL185" s="198"/>
      <c r="RDM185" s="198"/>
      <c r="RDN185" s="198"/>
      <c r="RDO185" s="198"/>
      <c r="RDP185" s="198"/>
      <c r="RDQ185" s="198"/>
      <c r="RDR185" s="198"/>
      <c r="RDS185" s="198"/>
      <c r="RDT185" s="198"/>
      <c r="RDU185" s="198"/>
      <c r="RDV185" s="198"/>
      <c r="RDW185" s="198"/>
      <c r="RDX185" s="198"/>
      <c r="RDY185" s="198"/>
      <c r="RDZ185" s="198"/>
      <c r="REA185" s="198"/>
      <c r="REB185" s="198"/>
      <c r="REC185" s="198"/>
      <c r="RED185" s="198"/>
      <c r="REE185" s="198"/>
      <c r="REF185" s="198"/>
      <c r="REG185" s="198"/>
      <c r="REH185" s="198"/>
      <c r="REI185" s="198"/>
      <c r="REJ185" s="198"/>
      <c r="REK185" s="198"/>
      <c r="REL185" s="198"/>
      <c r="REM185" s="198"/>
      <c r="REN185" s="198"/>
      <c r="REO185" s="198"/>
      <c r="REP185" s="198"/>
      <c r="REQ185" s="198"/>
      <c r="RER185" s="198"/>
      <c r="RES185" s="198"/>
      <c r="RET185" s="198"/>
      <c r="REU185" s="198"/>
      <c r="REV185" s="198"/>
      <c r="REW185" s="198"/>
      <c r="REX185" s="198"/>
      <c r="REY185" s="198"/>
      <c r="REZ185" s="198"/>
      <c r="RFA185" s="198"/>
      <c r="RFB185" s="198"/>
      <c r="RFC185" s="198"/>
      <c r="RFD185" s="198"/>
      <c r="RFE185" s="198"/>
      <c r="RFF185" s="198"/>
      <c r="RFG185" s="198"/>
      <c r="RFH185" s="198"/>
      <c r="RFI185" s="198"/>
      <c r="RFJ185" s="198"/>
      <c r="RFK185" s="198"/>
      <c r="RFL185" s="198"/>
      <c r="RFM185" s="198"/>
      <c r="RFN185" s="198"/>
      <c r="RFO185" s="198"/>
      <c r="RFP185" s="198"/>
      <c r="RFQ185" s="198"/>
      <c r="RFR185" s="198"/>
      <c r="RFS185" s="198"/>
      <c r="RFT185" s="198"/>
      <c r="RFU185" s="198"/>
      <c r="RFV185" s="198"/>
      <c r="RFW185" s="198"/>
      <c r="RFX185" s="198"/>
      <c r="RFY185" s="198"/>
      <c r="RFZ185" s="198"/>
      <c r="RGA185" s="198"/>
      <c r="RGB185" s="198"/>
      <c r="RGC185" s="198"/>
      <c r="RGD185" s="198"/>
      <c r="RGE185" s="198"/>
      <c r="RGF185" s="198"/>
      <c r="RGG185" s="198"/>
      <c r="RGH185" s="198"/>
      <c r="RGI185" s="198"/>
      <c r="RGJ185" s="198"/>
      <c r="RGK185" s="198"/>
      <c r="RGL185" s="198"/>
      <c r="RGM185" s="198"/>
      <c r="RGN185" s="198"/>
      <c r="RGO185" s="198"/>
      <c r="RGP185" s="198"/>
      <c r="RGQ185" s="198"/>
      <c r="RGR185" s="198"/>
      <c r="RGS185" s="198"/>
      <c r="RGT185" s="198"/>
      <c r="RGU185" s="198"/>
      <c r="RGV185" s="198"/>
      <c r="RGW185" s="198"/>
      <c r="RGX185" s="198"/>
      <c r="RGY185" s="198"/>
      <c r="RGZ185" s="198"/>
      <c r="RHA185" s="198"/>
      <c r="RHB185" s="198"/>
      <c r="RHC185" s="198"/>
      <c r="RHD185" s="198"/>
      <c r="RHE185" s="198"/>
      <c r="RHF185" s="198"/>
      <c r="RHG185" s="198"/>
      <c r="RHH185" s="198"/>
      <c r="RHI185" s="198"/>
      <c r="RHJ185" s="198"/>
      <c r="RHK185" s="198"/>
      <c r="RHL185" s="198"/>
      <c r="RHM185" s="198"/>
      <c r="RHN185" s="198"/>
      <c r="RHO185" s="198"/>
      <c r="RHP185" s="198"/>
      <c r="RHQ185" s="198"/>
      <c r="RHR185" s="198"/>
      <c r="RHS185" s="198"/>
      <c r="RHT185" s="198"/>
      <c r="RHU185" s="198"/>
      <c r="RHV185" s="198"/>
      <c r="RHW185" s="198"/>
      <c r="RHX185" s="198"/>
      <c r="RHY185" s="198"/>
      <c r="RHZ185" s="198"/>
      <c r="RIA185" s="198"/>
      <c r="RIB185" s="198"/>
      <c r="RIC185" s="198"/>
      <c r="RID185" s="198"/>
      <c r="RIE185" s="198"/>
      <c r="RIF185" s="198"/>
      <c r="RIG185" s="198"/>
      <c r="RIH185" s="198"/>
      <c r="RII185" s="198"/>
      <c r="RIJ185" s="198"/>
      <c r="RIK185" s="198"/>
      <c r="RIL185" s="198"/>
      <c r="RIM185" s="198"/>
      <c r="RIN185" s="198"/>
      <c r="RIO185" s="198"/>
      <c r="RIP185" s="198"/>
      <c r="RIQ185" s="198"/>
      <c r="RIR185" s="198"/>
      <c r="RIS185" s="198"/>
      <c r="RIT185" s="198"/>
      <c r="RIU185" s="198"/>
      <c r="RIV185" s="198"/>
      <c r="RIW185" s="198"/>
      <c r="RIX185" s="198"/>
      <c r="RIY185" s="198"/>
      <c r="RIZ185" s="198"/>
      <c r="RJA185" s="198"/>
      <c r="RJB185" s="198"/>
      <c r="RJC185" s="198"/>
      <c r="RJD185" s="198"/>
      <c r="RJE185" s="198"/>
      <c r="RJF185" s="198"/>
      <c r="RJG185" s="198"/>
      <c r="RJH185" s="198"/>
      <c r="RJI185" s="198"/>
      <c r="RJJ185" s="198"/>
      <c r="RJK185" s="198"/>
      <c r="RJL185" s="198"/>
      <c r="RJM185" s="198"/>
      <c r="RJN185" s="198"/>
      <c r="RJO185" s="198"/>
      <c r="RJP185" s="198"/>
      <c r="RJQ185" s="198"/>
      <c r="RJR185" s="198"/>
      <c r="RJS185" s="198"/>
      <c r="RJT185" s="198"/>
      <c r="RJU185" s="198"/>
      <c r="RJV185" s="198"/>
      <c r="RJW185" s="198"/>
      <c r="RJX185" s="198"/>
      <c r="RJY185" s="198"/>
      <c r="RJZ185" s="198"/>
      <c r="RKA185" s="198"/>
      <c r="RKB185" s="198"/>
      <c r="RKC185" s="198"/>
      <c r="RKD185" s="198"/>
      <c r="RKE185" s="198"/>
      <c r="RKF185" s="198"/>
      <c r="RKG185" s="198"/>
      <c r="RKH185" s="198"/>
      <c r="RKI185" s="198"/>
      <c r="RKJ185" s="198"/>
      <c r="RKK185" s="198"/>
      <c r="RKL185" s="198"/>
      <c r="RKM185" s="198"/>
      <c r="RKN185" s="198"/>
      <c r="RKO185" s="198"/>
      <c r="RKP185" s="198"/>
      <c r="RKQ185" s="198"/>
      <c r="RKR185" s="198"/>
      <c r="RKS185" s="198"/>
      <c r="RKT185" s="198"/>
      <c r="RKU185" s="198"/>
      <c r="RKV185" s="198"/>
      <c r="RKW185" s="198"/>
      <c r="RKX185" s="198"/>
      <c r="RKY185" s="198"/>
      <c r="RKZ185" s="198"/>
      <c r="RLA185" s="198"/>
      <c r="RLB185" s="198"/>
      <c r="RLC185" s="198"/>
      <c r="RLD185" s="198"/>
      <c r="RLE185" s="198"/>
      <c r="RLF185" s="198"/>
      <c r="RLG185" s="198"/>
      <c r="RLH185" s="198"/>
      <c r="RLI185" s="198"/>
      <c r="RLJ185" s="198"/>
      <c r="RLK185" s="198"/>
      <c r="RLL185" s="198"/>
      <c r="RLM185" s="198"/>
      <c r="RLN185" s="198"/>
      <c r="RLO185" s="198"/>
      <c r="RLP185" s="198"/>
      <c r="RLQ185" s="198"/>
      <c r="RLR185" s="198"/>
      <c r="RLS185" s="198"/>
      <c r="RLT185" s="198"/>
      <c r="RLU185" s="198"/>
      <c r="RLV185" s="198"/>
      <c r="RLW185" s="198"/>
      <c r="RLX185" s="198"/>
      <c r="RLY185" s="198"/>
      <c r="RLZ185" s="198"/>
      <c r="RMA185" s="198"/>
      <c r="RMB185" s="198"/>
      <c r="RMC185" s="198"/>
      <c r="RMD185" s="198"/>
      <c r="RME185" s="198"/>
      <c r="RMF185" s="198"/>
      <c r="RMG185" s="198"/>
      <c r="RMH185" s="198"/>
      <c r="RMI185" s="198"/>
      <c r="RMJ185" s="198"/>
      <c r="RMK185" s="198"/>
      <c r="RML185" s="198"/>
      <c r="RMM185" s="198"/>
      <c r="RMN185" s="198"/>
      <c r="RMO185" s="198"/>
      <c r="RMP185" s="198"/>
      <c r="RMQ185" s="198"/>
      <c r="RMR185" s="198"/>
      <c r="RMS185" s="198"/>
      <c r="RMT185" s="198"/>
      <c r="RMU185" s="198"/>
      <c r="RMV185" s="198"/>
      <c r="RMW185" s="198"/>
      <c r="RMX185" s="198"/>
      <c r="RMY185" s="198"/>
      <c r="RMZ185" s="198"/>
      <c r="RNA185" s="198"/>
      <c r="RNB185" s="198"/>
      <c r="RNC185" s="198"/>
      <c r="RND185" s="198"/>
      <c r="RNE185" s="198"/>
      <c r="RNF185" s="198"/>
      <c r="RNG185" s="198"/>
      <c r="RNH185" s="198"/>
      <c r="RNI185" s="198"/>
      <c r="RNJ185" s="198"/>
      <c r="RNK185" s="198"/>
      <c r="RNL185" s="198"/>
      <c r="RNM185" s="198"/>
      <c r="RNN185" s="198"/>
      <c r="RNO185" s="198"/>
      <c r="RNP185" s="198"/>
      <c r="RNQ185" s="198"/>
      <c r="RNR185" s="198"/>
      <c r="RNS185" s="198"/>
      <c r="RNT185" s="198"/>
      <c r="RNU185" s="198"/>
      <c r="RNV185" s="198"/>
      <c r="RNW185" s="198"/>
      <c r="RNX185" s="198"/>
      <c r="RNY185" s="198"/>
      <c r="RNZ185" s="198"/>
      <c r="ROA185" s="198"/>
      <c r="ROB185" s="198"/>
      <c r="ROC185" s="198"/>
      <c r="ROD185" s="198"/>
      <c r="ROE185" s="198"/>
      <c r="ROF185" s="198"/>
      <c r="ROG185" s="198"/>
      <c r="ROH185" s="198"/>
      <c r="ROI185" s="198"/>
      <c r="ROJ185" s="198"/>
      <c r="ROK185" s="198"/>
      <c r="ROL185" s="198"/>
      <c r="ROM185" s="198"/>
      <c r="RON185" s="198"/>
      <c r="ROO185" s="198"/>
      <c r="ROP185" s="198"/>
      <c r="ROQ185" s="198"/>
      <c r="ROR185" s="198"/>
      <c r="ROS185" s="198"/>
      <c r="ROT185" s="198"/>
      <c r="ROU185" s="198"/>
      <c r="ROV185" s="198"/>
      <c r="ROW185" s="198"/>
      <c r="ROX185" s="198"/>
      <c r="ROY185" s="198"/>
      <c r="ROZ185" s="198"/>
      <c r="RPA185" s="198"/>
      <c r="RPB185" s="198"/>
      <c r="RPC185" s="198"/>
      <c r="RPD185" s="198"/>
      <c r="RPE185" s="198"/>
      <c r="RPF185" s="198"/>
      <c r="RPG185" s="198"/>
      <c r="RPH185" s="198"/>
      <c r="RPI185" s="198"/>
      <c r="RPJ185" s="198"/>
      <c r="RPK185" s="198"/>
      <c r="RPL185" s="198"/>
      <c r="RPM185" s="198"/>
      <c r="RPN185" s="198"/>
      <c r="RPO185" s="198"/>
      <c r="RPP185" s="198"/>
      <c r="RPQ185" s="198"/>
      <c r="RPR185" s="198"/>
      <c r="RPS185" s="198"/>
      <c r="RPT185" s="198"/>
      <c r="RPU185" s="198"/>
      <c r="RPV185" s="198"/>
      <c r="RPW185" s="198"/>
      <c r="RPX185" s="198"/>
      <c r="RPY185" s="198"/>
      <c r="RPZ185" s="198"/>
      <c r="RQA185" s="198"/>
      <c r="RQB185" s="198"/>
      <c r="RQC185" s="198"/>
      <c r="RQD185" s="198"/>
      <c r="RQE185" s="198"/>
      <c r="RQF185" s="198"/>
      <c r="RQG185" s="198"/>
      <c r="RQH185" s="198"/>
      <c r="RQI185" s="198"/>
      <c r="RQJ185" s="198"/>
      <c r="RQK185" s="198"/>
      <c r="RQL185" s="198"/>
      <c r="RQM185" s="198"/>
      <c r="RQN185" s="198"/>
      <c r="RQO185" s="198"/>
      <c r="RQP185" s="198"/>
      <c r="RQQ185" s="198"/>
      <c r="RQR185" s="198"/>
      <c r="RQS185" s="198"/>
      <c r="RQT185" s="198"/>
      <c r="RQU185" s="198"/>
      <c r="RQV185" s="198"/>
      <c r="RQW185" s="198"/>
      <c r="RQX185" s="198"/>
      <c r="RQY185" s="198"/>
      <c r="RQZ185" s="198"/>
      <c r="RRA185" s="198"/>
      <c r="RRB185" s="198"/>
      <c r="RRC185" s="198"/>
      <c r="RRD185" s="198"/>
      <c r="RRE185" s="198"/>
      <c r="RRF185" s="198"/>
      <c r="RRG185" s="198"/>
      <c r="RRH185" s="198"/>
      <c r="RRI185" s="198"/>
      <c r="RRJ185" s="198"/>
      <c r="RRK185" s="198"/>
      <c r="RRL185" s="198"/>
      <c r="RRM185" s="198"/>
      <c r="RRN185" s="198"/>
      <c r="RRO185" s="198"/>
      <c r="RRP185" s="198"/>
      <c r="RRQ185" s="198"/>
      <c r="RRR185" s="198"/>
      <c r="RRS185" s="198"/>
      <c r="RRT185" s="198"/>
      <c r="RRU185" s="198"/>
      <c r="RRV185" s="198"/>
      <c r="RRW185" s="198"/>
      <c r="RRX185" s="198"/>
      <c r="RRY185" s="198"/>
      <c r="RRZ185" s="198"/>
      <c r="RSA185" s="198"/>
      <c r="RSB185" s="198"/>
      <c r="RSC185" s="198"/>
      <c r="RSD185" s="198"/>
      <c r="RSE185" s="198"/>
      <c r="RSF185" s="198"/>
      <c r="RSG185" s="198"/>
      <c r="RSH185" s="198"/>
      <c r="RSI185" s="198"/>
      <c r="RSJ185" s="198"/>
      <c r="RSK185" s="198"/>
      <c r="RSL185" s="198"/>
      <c r="RSM185" s="198"/>
      <c r="RSN185" s="198"/>
      <c r="RSO185" s="198"/>
      <c r="RSP185" s="198"/>
      <c r="RSQ185" s="198"/>
      <c r="RSR185" s="198"/>
      <c r="RSS185" s="198"/>
      <c r="RST185" s="198"/>
      <c r="RSU185" s="198"/>
      <c r="RSV185" s="198"/>
      <c r="RSW185" s="198"/>
      <c r="RSX185" s="198"/>
      <c r="RSY185" s="198"/>
      <c r="RSZ185" s="198"/>
      <c r="RTA185" s="198"/>
      <c r="RTB185" s="198"/>
      <c r="RTC185" s="198"/>
      <c r="RTD185" s="198"/>
      <c r="RTE185" s="198"/>
      <c r="RTF185" s="198"/>
      <c r="RTG185" s="198"/>
      <c r="RTH185" s="198"/>
      <c r="RTI185" s="198"/>
      <c r="RTJ185" s="198"/>
      <c r="RTK185" s="198"/>
      <c r="RTL185" s="198"/>
      <c r="RTM185" s="198"/>
      <c r="RTN185" s="198"/>
      <c r="RTO185" s="198"/>
      <c r="RTP185" s="198"/>
      <c r="RTQ185" s="198"/>
      <c r="RTR185" s="198"/>
      <c r="RTS185" s="198"/>
      <c r="RTT185" s="198"/>
      <c r="RTU185" s="198"/>
      <c r="RTV185" s="198"/>
      <c r="RTW185" s="198"/>
      <c r="RTX185" s="198"/>
      <c r="RTY185" s="198"/>
      <c r="RTZ185" s="198"/>
      <c r="RUA185" s="198"/>
      <c r="RUB185" s="198"/>
      <c r="RUC185" s="198"/>
      <c r="RUD185" s="198"/>
      <c r="RUE185" s="198"/>
      <c r="RUF185" s="198"/>
      <c r="RUG185" s="198"/>
      <c r="RUH185" s="198"/>
      <c r="RUI185" s="198"/>
      <c r="RUJ185" s="198"/>
      <c r="RUK185" s="198"/>
      <c r="RUL185" s="198"/>
      <c r="RUM185" s="198"/>
      <c r="RUN185" s="198"/>
      <c r="RUO185" s="198"/>
      <c r="RUP185" s="198"/>
      <c r="RUQ185" s="198"/>
      <c r="RUR185" s="198"/>
      <c r="RUS185" s="198"/>
      <c r="RUT185" s="198"/>
      <c r="RUU185" s="198"/>
      <c r="RUV185" s="198"/>
      <c r="RUW185" s="198"/>
      <c r="RUX185" s="198"/>
      <c r="RUY185" s="198"/>
      <c r="RUZ185" s="198"/>
      <c r="RVA185" s="198"/>
      <c r="RVB185" s="198"/>
      <c r="RVC185" s="198"/>
      <c r="RVD185" s="198"/>
      <c r="RVE185" s="198"/>
      <c r="RVF185" s="198"/>
      <c r="RVG185" s="198"/>
      <c r="RVH185" s="198"/>
      <c r="RVI185" s="198"/>
      <c r="RVJ185" s="198"/>
      <c r="RVK185" s="198"/>
      <c r="RVL185" s="198"/>
      <c r="RVM185" s="198"/>
      <c r="RVN185" s="198"/>
      <c r="RVO185" s="198"/>
      <c r="RVP185" s="198"/>
      <c r="RVQ185" s="198"/>
      <c r="RVR185" s="198"/>
      <c r="RVS185" s="198"/>
      <c r="RVT185" s="198"/>
      <c r="RVU185" s="198"/>
      <c r="RVV185" s="198"/>
      <c r="RVW185" s="198"/>
      <c r="RVX185" s="198"/>
      <c r="RVY185" s="198"/>
      <c r="RVZ185" s="198"/>
      <c r="RWA185" s="198"/>
      <c r="RWB185" s="198"/>
      <c r="RWC185" s="198"/>
      <c r="RWD185" s="198"/>
      <c r="RWE185" s="198"/>
      <c r="RWF185" s="198"/>
      <c r="RWG185" s="198"/>
      <c r="RWH185" s="198"/>
      <c r="RWI185" s="198"/>
      <c r="RWJ185" s="198"/>
      <c r="RWK185" s="198"/>
      <c r="RWL185" s="198"/>
      <c r="RWM185" s="198"/>
      <c r="RWN185" s="198"/>
      <c r="RWO185" s="198"/>
      <c r="RWP185" s="198"/>
      <c r="RWQ185" s="198"/>
      <c r="RWR185" s="198"/>
      <c r="RWS185" s="198"/>
      <c r="RWT185" s="198"/>
      <c r="RWU185" s="198"/>
      <c r="RWV185" s="198"/>
      <c r="RWW185" s="198"/>
      <c r="RWX185" s="198"/>
      <c r="RWY185" s="198"/>
      <c r="RWZ185" s="198"/>
      <c r="RXA185" s="198"/>
      <c r="RXB185" s="198"/>
      <c r="RXC185" s="198"/>
      <c r="RXD185" s="198"/>
      <c r="RXE185" s="198"/>
      <c r="RXF185" s="198"/>
      <c r="RXG185" s="198"/>
      <c r="RXH185" s="198"/>
      <c r="RXI185" s="198"/>
      <c r="RXJ185" s="198"/>
      <c r="RXK185" s="198"/>
      <c r="RXL185" s="198"/>
      <c r="RXM185" s="198"/>
      <c r="RXN185" s="198"/>
      <c r="RXO185" s="198"/>
      <c r="RXP185" s="198"/>
      <c r="RXQ185" s="198"/>
      <c r="RXR185" s="198"/>
      <c r="RXS185" s="198"/>
      <c r="RXT185" s="198"/>
      <c r="RXU185" s="198"/>
      <c r="RXV185" s="198"/>
      <c r="RXW185" s="198"/>
      <c r="RXX185" s="198"/>
      <c r="RXY185" s="198"/>
      <c r="RXZ185" s="198"/>
      <c r="RYA185" s="198"/>
      <c r="RYB185" s="198"/>
      <c r="RYC185" s="198"/>
      <c r="RYD185" s="198"/>
      <c r="RYE185" s="198"/>
      <c r="RYF185" s="198"/>
      <c r="RYG185" s="198"/>
      <c r="RYH185" s="198"/>
      <c r="RYI185" s="198"/>
      <c r="RYJ185" s="198"/>
      <c r="RYK185" s="198"/>
      <c r="RYL185" s="198"/>
      <c r="RYM185" s="198"/>
      <c r="RYN185" s="198"/>
      <c r="RYO185" s="198"/>
      <c r="RYP185" s="198"/>
      <c r="RYQ185" s="198"/>
      <c r="RYR185" s="198"/>
      <c r="RYS185" s="198"/>
      <c r="RYT185" s="198"/>
      <c r="RYU185" s="198"/>
      <c r="RYV185" s="198"/>
      <c r="RYW185" s="198"/>
      <c r="RYX185" s="198"/>
      <c r="RYY185" s="198"/>
      <c r="RYZ185" s="198"/>
      <c r="RZA185" s="198"/>
      <c r="RZB185" s="198"/>
      <c r="RZC185" s="198"/>
      <c r="RZD185" s="198"/>
      <c r="RZE185" s="198"/>
      <c r="RZF185" s="198"/>
      <c r="RZG185" s="198"/>
      <c r="RZH185" s="198"/>
      <c r="RZI185" s="198"/>
      <c r="RZJ185" s="198"/>
      <c r="RZK185" s="198"/>
      <c r="RZL185" s="198"/>
      <c r="RZM185" s="198"/>
      <c r="RZN185" s="198"/>
      <c r="RZO185" s="198"/>
      <c r="RZP185" s="198"/>
      <c r="RZQ185" s="198"/>
      <c r="RZR185" s="198"/>
      <c r="RZS185" s="198"/>
      <c r="RZT185" s="198"/>
      <c r="RZU185" s="198"/>
      <c r="RZV185" s="198"/>
      <c r="RZW185" s="198"/>
      <c r="RZX185" s="198"/>
      <c r="RZY185" s="198"/>
      <c r="RZZ185" s="198"/>
      <c r="SAA185" s="198"/>
      <c r="SAB185" s="198"/>
      <c r="SAC185" s="198"/>
      <c r="SAD185" s="198"/>
      <c r="SAE185" s="198"/>
      <c r="SAF185" s="198"/>
      <c r="SAG185" s="198"/>
      <c r="SAH185" s="198"/>
      <c r="SAI185" s="198"/>
      <c r="SAJ185" s="198"/>
      <c r="SAK185" s="198"/>
      <c r="SAL185" s="198"/>
      <c r="SAM185" s="198"/>
      <c r="SAN185" s="198"/>
      <c r="SAO185" s="198"/>
      <c r="SAP185" s="198"/>
      <c r="SAQ185" s="198"/>
      <c r="SAR185" s="198"/>
      <c r="SAS185" s="198"/>
      <c r="SAT185" s="198"/>
      <c r="SAU185" s="198"/>
      <c r="SAV185" s="198"/>
      <c r="SAW185" s="198"/>
      <c r="SAX185" s="198"/>
      <c r="SAY185" s="198"/>
      <c r="SAZ185" s="198"/>
      <c r="SBA185" s="198"/>
      <c r="SBB185" s="198"/>
      <c r="SBC185" s="198"/>
      <c r="SBD185" s="198"/>
      <c r="SBE185" s="198"/>
      <c r="SBF185" s="198"/>
      <c r="SBG185" s="198"/>
      <c r="SBH185" s="198"/>
      <c r="SBI185" s="198"/>
      <c r="SBJ185" s="198"/>
      <c r="SBK185" s="198"/>
      <c r="SBL185" s="198"/>
      <c r="SBM185" s="198"/>
      <c r="SBN185" s="198"/>
      <c r="SBO185" s="198"/>
      <c r="SBP185" s="198"/>
      <c r="SBQ185" s="198"/>
      <c r="SBR185" s="198"/>
      <c r="SBS185" s="198"/>
      <c r="SBT185" s="198"/>
      <c r="SBU185" s="198"/>
      <c r="SBV185" s="198"/>
      <c r="SBW185" s="198"/>
      <c r="SBX185" s="198"/>
      <c r="SBY185" s="198"/>
      <c r="SBZ185" s="198"/>
      <c r="SCA185" s="198"/>
      <c r="SCB185" s="198"/>
      <c r="SCC185" s="198"/>
      <c r="SCD185" s="198"/>
      <c r="SCE185" s="198"/>
      <c r="SCF185" s="198"/>
      <c r="SCG185" s="198"/>
      <c r="SCH185" s="198"/>
      <c r="SCI185" s="198"/>
      <c r="SCJ185" s="198"/>
      <c r="SCK185" s="198"/>
      <c r="SCL185" s="198"/>
      <c r="SCM185" s="198"/>
      <c r="SCN185" s="198"/>
      <c r="SCO185" s="198"/>
      <c r="SCP185" s="198"/>
      <c r="SCQ185" s="198"/>
      <c r="SCR185" s="198"/>
      <c r="SCS185" s="198"/>
      <c r="SCT185" s="198"/>
      <c r="SCU185" s="198"/>
      <c r="SCV185" s="198"/>
      <c r="SCW185" s="198"/>
      <c r="SCX185" s="198"/>
      <c r="SCY185" s="198"/>
      <c r="SCZ185" s="198"/>
      <c r="SDA185" s="198"/>
      <c r="SDB185" s="198"/>
      <c r="SDC185" s="198"/>
      <c r="SDD185" s="198"/>
      <c r="SDE185" s="198"/>
      <c r="SDF185" s="198"/>
      <c r="SDG185" s="198"/>
      <c r="SDH185" s="198"/>
      <c r="SDI185" s="198"/>
      <c r="SDJ185" s="198"/>
      <c r="SDK185" s="198"/>
      <c r="SDL185" s="198"/>
      <c r="SDM185" s="198"/>
      <c r="SDN185" s="198"/>
      <c r="SDO185" s="198"/>
      <c r="SDP185" s="198"/>
      <c r="SDQ185" s="198"/>
      <c r="SDR185" s="198"/>
      <c r="SDS185" s="198"/>
      <c r="SDT185" s="198"/>
      <c r="SDU185" s="198"/>
      <c r="SDV185" s="198"/>
      <c r="SDW185" s="198"/>
      <c r="SDX185" s="198"/>
      <c r="SDY185" s="198"/>
      <c r="SDZ185" s="198"/>
      <c r="SEA185" s="198"/>
      <c r="SEB185" s="198"/>
      <c r="SEC185" s="198"/>
      <c r="SED185" s="198"/>
      <c r="SEE185" s="198"/>
      <c r="SEF185" s="198"/>
      <c r="SEG185" s="198"/>
      <c r="SEH185" s="198"/>
      <c r="SEI185" s="198"/>
      <c r="SEJ185" s="198"/>
      <c r="SEK185" s="198"/>
      <c r="SEL185" s="198"/>
      <c r="SEM185" s="198"/>
      <c r="SEN185" s="198"/>
      <c r="SEO185" s="198"/>
      <c r="SEP185" s="198"/>
      <c r="SEQ185" s="198"/>
      <c r="SER185" s="198"/>
      <c r="SES185" s="198"/>
      <c r="SET185" s="198"/>
      <c r="SEU185" s="198"/>
      <c r="SEV185" s="198"/>
      <c r="SEW185" s="198"/>
      <c r="SEX185" s="198"/>
      <c r="SEY185" s="198"/>
      <c r="SEZ185" s="198"/>
      <c r="SFA185" s="198"/>
      <c r="SFB185" s="198"/>
      <c r="SFC185" s="198"/>
      <c r="SFD185" s="198"/>
      <c r="SFE185" s="198"/>
      <c r="SFF185" s="198"/>
      <c r="SFG185" s="198"/>
      <c r="SFH185" s="198"/>
      <c r="SFI185" s="198"/>
      <c r="SFJ185" s="198"/>
      <c r="SFK185" s="198"/>
      <c r="SFL185" s="198"/>
      <c r="SFM185" s="198"/>
      <c r="SFN185" s="198"/>
      <c r="SFO185" s="198"/>
      <c r="SFP185" s="198"/>
      <c r="SFQ185" s="198"/>
      <c r="SFR185" s="198"/>
      <c r="SFS185" s="198"/>
      <c r="SFT185" s="198"/>
      <c r="SFU185" s="198"/>
      <c r="SFV185" s="198"/>
      <c r="SFW185" s="198"/>
      <c r="SFX185" s="198"/>
      <c r="SFY185" s="198"/>
      <c r="SFZ185" s="198"/>
      <c r="SGA185" s="198"/>
      <c r="SGB185" s="198"/>
      <c r="SGC185" s="198"/>
      <c r="SGD185" s="198"/>
      <c r="SGE185" s="198"/>
      <c r="SGF185" s="198"/>
      <c r="SGG185" s="198"/>
      <c r="SGH185" s="198"/>
      <c r="SGI185" s="198"/>
      <c r="SGJ185" s="198"/>
      <c r="SGK185" s="198"/>
      <c r="SGL185" s="198"/>
      <c r="SGM185" s="198"/>
      <c r="SGN185" s="198"/>
      <c r="SGO185" s="198"/>
      <c r="SGP185" s="198"/>
      <c r="SGQ185" s="198"/>
      <c r="SGR185" s="198"/>
      <c r="SGS185" s="198"/>
      <c r="SGT185" s="198"/>
      <c r="SGU185" s="198"/>
      <c r="SGV185" s="198"/>
      <c r="SGW185" s="198"/>
      <c r="SGX185" s="198"/>
      <c r="SGY185" s="198"/>
      <c r="SGZ185" s="198"/>
      <c r="SHA185" s="198"/>
      <c r="SHB185" s="198"/>
      <c r="SHC185" s="198"/>
      <c r="SHD185" s="198"/>
      <c r="SHE185" s="198"/>
      <c r="SHF185" s="198"/>
      <c r="SHG185" s="198"/>
      <c r="SHH185" s="198"/>
      <c r="SHI185" s="198"/>
      <c r="SHJ185" s="198"/>
      <c r="SHK185" s="198"/>
      <c r="SHL185" s="198"/>
      <c r="SHM185" s="198"/>
      <c r="SHN185" s="198"/>
      <c r="SHO185" s="198"/>
      <c r="SHP185" s="198"/>
      <c r="SHQ185" s="198"/>
      <c r="SHR185" s="198"/>
      <c r="SHS185" s="198"/>
      <c r="SHT185" s="198"/>
      <c r="SHU185" s="198"/>
      <c r="SHV185" s="198"/>
      <c r="SHW185" s="198"/>
      <c r="SHX185" s="198"/>
      <c r="SHY185" s="198"/>
      <c r="SHZ185" s="198"/>
      <c r="SIA185" s="198"/>
      <c r="SIB185" s="198"/>
      <c r="SIC185" s="198"/>
      <c r="SID185" s="198"/>
      <c r="SIE185" s="198"/>
      <c r="SIF185" s="198"/>
      <c r="SIG185" s="198"/>
      <c r="SIH185" s="198"/>
      <c r="SII185" s="198"/>
      <c r="SIJ185" s="198"/>
      <c r="SIK185" s="198"/>
      <c r="SIL185" s="198"/>
      <c r="SIM185" s="198"/>
      <c r="SIN185" s="198"/>
      <c r="SIO185" s="198"/>
      <c r="SIP185" s="198"/>
      <c r="SIQ185" s="198"/>
      <c r="SIR185" s="198"/>
      <c r="SIS185" s="198"/>
      <c r="SIT185" s="198"/>
      <c r="SIU185" s="198"/>
      <c r="SIV185" s="198"/>
      <c r="SIW185" s="198"/>
      <c r="SIX185" s="198"/>
      <c r="SIY185" s="198"/>
      <c r="SIZ185" s="198"/>
      <c r="SJA185" s="198"/>
      <c r="SJB185" s="198"/>
      <c r="SJC185" s="198"/>
      <c r="SJD185" s="198"/>
      <c r="SJE185" s="198"/>
      <c r="SJF185" s="198"/>
      <c r="SJG185" s="198"/>
      <c r="SJH185" s="198"/>
      <c r="SJI185" s="198"/>
      <c r="SJJ185" s="198"/>
      <c r="SJK185" s="198"/>
      <c r="SJL185" s="198"/>
      <c r="SJM185" s="198"/>
      <c r="SJN185" s="198"/>
      <c r="SJO185" s="198"/>
      <c r="SJP185" s="198"/>
      <c r="SJQ185" s="198"/>
      <c r="SJR185" s="198"/>
      <c r="SJS185" s="198"/>
      <c r="SJT185" s="198"/>
      <c r="SJU185" s="198"/>
      <c r="SJV185" s="198"/>
      <c r="SJW185" s="198"/>
      <c r="SJX185" s="198"/>
      <c r="SJY185" s="198"/>
      <c r="SJZ185" s="198"/>
      <c r="SKA185" s="198"/>
      <c r="SKB185" s="198"/>
      <c r="SKC185" s="198"/>
      <c r="SKD185" s="198"/>
      <c r="SKE185" s="198"/>
      <c r="SKF185" s="198"/>
      <c r="SKG185" s="198"/>
      <c r="SKH185" s="198"/>
      <c r="SKI185" s="198"/>
      <c r="SKJ185" s="198"/>
      <c r="SKK185" s="198"/>
      <c r="SKL185" s="198"/>
      <c r="SKM185" s="198"/>
      <c r="SKN185" s="198"/>
      <c r="SKO185" s="198"/>
      <c r="SKP185" s="198"/>
      <c r="SKQ185" s="198"/>
      <c r="SKR185" s="198"/>
      <c r="SKS185" s="198"/>
      <c r="SKT185" s="198"/>
      <c r="SKU185" s="198"/>
      <c r="SKV185" s="198"/>
      <c r="SKW185" s="198"/>
      <c r="SKX185" s="198"/>
      <c r="SKY185" s="198"/>
      <c r="SKZ185" s="198"/>
      <c r="SLA185" s="198"/>
      <c r="SLB185" s="198"/>
      <c r="SLC185" s="198"/>
      <c r="SLD185" s="198"/>
      <c r="SLE185" s="198"/>
      <c r="SLF185" s="198"/>
      <c r="SLG185" s="198"/>
      <c r="SLH185" s="198"/>
      <c r="SLI185" s="198"/>
      <c r="SLJ185" s="198"/>
      <c r="SLK185" s="198"/>
      <c r="SLL185" s="198"/>
      <c r="SLM185" s="198"/>
      <c r="SLN185" s="198"/>
      <c r="SLO185" s="198"/>
      <c r="SLP185" s="198"/>
      <c r="SLQ185" s="198"/>
      <c r="SLR185" s="198"/>
      <c r="SLS185" s="198"/>
      <c r="SLT185" s="198"/>
      <c r="SLU185" s="198"/>
      <c r="SLV185" s="198"/>
      <c r="SLW185" s="198"/>
      <c r="SLX185" s="198"/>
      <c r="SLY185" s="198"/>
      <c r="SLZ185" s="198"/>
      <c r="SMA185" s="198"/>
      <c r="SMB185" s="198"/>
      <c r="SMC185" s="198"/>
      <c r="SMD185" s="198"/>
      <c r="SME185" s="198"/>
      <c r="SMF185" s="198"/>
      <c r="SMG185" s="198"/>
      <c r="SMH185" s="198"/>
      <c r="SMI185" s="198"/>
      <c r="SMJ185" s="198"/>
      <c r="SMK185" s="198"/>
      <c r="SML185" s="198"/>
      <c r="SMM185" s="198"/>
      <c r="SMN185" s="198"/>
      <c r="SMO185" s="198"/>
      <c r="SMP185" s="198"/>
      <c r="SMQ185" s="198"/>
      <c r="SMR185" s="198"/>
      <c r="SMS185" s="198"/>
      <c r="SMT185" s="198"/>
      <c r="SMU185" s="198"/>
      <c r="SMV185" s="198"/>
      <c r="SMW185" s="198"/>
      <c r="SMX185" s="198"/>
      <c r="SMY185" s="198"/>
      <c r="SMZ185" s="198"/>
      <c r="SNA185" s="198"/>
      <c r="SNB185" s="198"/>
      <c r="SNC185" s="198"/>
      <c r="SND185" s="198"/>
      <c r="SNE185" s="198"/>
      <c r="SNF185" s="198"/>
      <c r="SNG185" s="198"/>
      <c r="SNH185" s="198"/>
      <c r="SNI185" s="198"/>
      <c r="SNJ185" s="198"/>
      <c r="SNK185" s="198"/>
      <c r="SNL185" s="198"/>
      <c r="SNM185" s="198"/>
      <c r="SNN185" s="198"/>
      <c r="SNO185" s="198"/>
      <c r="SNP185" s="198"/>
      <c r="SNQ185" s="198"/>
      <c r="SNR185" s="198"/>
      <c r="SNS185" s="198"/>
      <c r="SNT185" s="198"/>
      <c r="SNU185" s="198"/>
      <c r="SNV185" s="198"/>
      <c r="SNW185" s="198"/>
      <c r="SNX185" s="198"/>
      <c r="SNY185" s="198"/>
      <c r="SNZ185" s="198"/>
      <c r="SOA185" s="198"/>
      <c r="SOB185" s="198"/>
      <c r="SOC185" s="198"/>
      <c r="SOD185" s="198"/>
      <c r="SOE185" s="198"/>
      <c r="SOF185" s="198"/>
      <c r="SOG185" s="198"/>
      <c r="SOH185" s="198"/>
      <c r="SOI185" s="198"/>
      <c r="SOJ185" s="198"/>
      <c r="SOK185" s="198"/>
      <c r="SOL185" s="198"/>
      <c r="SOM185" s="198"/>
      <c r="SON185" s="198"/>
      <c r="SOO185" s="198"/>
      <c r="SOP185" s="198"/>
      <c r="SOQ185" s="198"/>
      <c r="SOR185" s="198"/>
      <c r="SOS185" s="198"/>
      <c r="SOT185" s="198"/>
      <c r="SOU185" s="198"/>
      <c r="SOV185" s="198"/>
      <c r="SOW185" s="198"/>
      <c r="SOX185" s="198"/>
      <c r="SOY185" s="198"/>
      <c r="SOZ185" s="198"/>
      <c r="SPA185" s="198"/>
      <c r="SPB185" s="198"/>
      <c r="SPC185" s="198"/>
      <c r="SPD185" s="198"/>
      <c r="SPE185" s="198"/>
      <c r="SPF185" s="198"/>
      <c r="SPG185" s="198"/>
      <c r="SPH185" s="198"/>
      <c r="SPI185" s="198"/>
      <c r="SPJ185" s="198"/>
      <c r="SPK185" s="198"/>
      <c r="SPL185" s="198"/>
      <c r="SPM185" s="198"/>
      <c r="SPN185" s="198"/>
      <c r="SPO185" s="198"/>
      <c r="SPP185" s="198"/>
      <c r="SPQ185" s="198"/>
      <c r="SPR185" s="198"/>
      <c r="SPS185" s="198"/>
      <c r="SPT185" s="198"/>
      <c r="SPU185" s="198"/>
      <c r="SPV185" s="198"/>
      <c r="SPW185" s="198"/>
      <c r="SPX185" s="198"/>
      <c r="SPY185" s="198"/>
      <c r="SPZ185" s="198"/>
      <c r="SQA185" s="198"/>
      <c r="SQB185" s="198"/>
      <c r="SQC185" s="198"/>
      <c r="SQD185" s="198"/>
      <c r="SQE185" s="198"/>
      <c r="SQF185" s="198"/>
      <c r="SQG185" s="198"/>
      <c r="SQH185" s="198"/>
      <c r="SQI185" s="198"/>
      <c r="SQJ185" s="198"/>
      <c r="SQK185" s="198"/>
      <c r="SQL185" s="198"/>
      <c r="SQM185" s="198"/>
      <c r="SQN185" s="198"/>
      <c r="SQO185" s="198"/>
      <c r="SQP185" s="198"/>
      <c r="SQQ185" s="198"/>
      <c r="SQR185" s="198"/>
      <c r="SQS185" s="198"/>
      <c r="SQT185" s="198"/>
      <c r="SQU185" s="198"/>
      <c r="SQV185" s="198"/>
      <c r="SQW185" s="198"/>
      <c r="SQX185" s="198"/>
      <c r="SQY185" s="198"/>
      <c r="SQZ185" s="198"/>
      <c r="SRA185" s="198"/>
      <c r="SRB185" s="198"/>
      <c r="SRC185" s="198"/>
      <c r="SRD185" s="198"/>
      <c r="SRE185" s="198"/>
      <c r="SRF185" s="198"/>
      <c r="SRG185" s="198"/>
      <c r="SRH185" s="198"/>
      <c r="SRI185" s="198"/>
      <c r="SRJ185" s="198"/>
      <c r="SRK185" s="198"/>
      <c r="SRL185" s="198"/>
      <c r="SRM185" s="198"/>
      <c r="SRN185" s="198"/>
      <c r="SRO185" s="198"/>
      <c r="SRP185" s="198"/>
      <c r="SRQ185" s="198"/>
      <c r="SRR185" s="198"/>
      <c r="SRS185" s="198"/>
      <c r="SRT185" s="198"/>
      <c r="SRU185" s="198"/>
      <c r="SRV185" s="198"/>
      <c r="SRW185" s="198"/>
      <c r="SRX185" s="198"/>
      <c r="SRY185" s="198"/>
      <c r="SRZ185" s="198"/>
      <c r="SSA185" s="198"/>
      <c r="SSB185" s="198"/>
      <c r="SSC185" s="198"/>
      <c r="SSD185" s="198"/>
      <c r="SSE185" s="198"/>
      <c r="SSF185" s="198"/>
      <c r="SSG185" s="198"/>
      <c r="SSH185" s="198"/>
      <c r="SSI185" s="198"/>
      <c r="SSJ185" s="198"/>
      <c r="SSK185" s="198"/>
      <c r="SSL185" s="198"/>
      <c r="SSM185" s="198"/>
      <c r="SSN185" s="198"/>
      <c r="SSO185" s="198"/>
      <c r="SSP185" s="198"/>
      <c r="SSQ185" s="198"/>
      <c r="SSR185" s="198"/>
      <c r="SSS185" s="198"/>
      <c r="SST185" s="198"/>
      <c r="SSU185" s="198"/>
      <c r="SSV185" s="198"/>
      <c r="SSW185" s="198"/>
      <c r="SSX185" s="198"/>
      <c r="SSY185" s="198"/>
      <c r="SSZ185" s="198"/>
      <c r="STA185" s="198"/>
      <c r="STB185" s="198"/>
      <c r="STC185" s="198"/>
      <c r="STD185" s="198"/>
      <c r="STE185" s="198"/>
      <c r="STF185" s="198"/>
      <c r="STG185" s="198"/>
      <c r="STH185" s="198"/>
      <c r="STI185" s="198"/>
      <c r="STJ185" s="198"/>
      <c r="STK185" s="198"/>
      <c r="STL185" s="198"/>
      <c r="STM185" s="198"/>
      <c r="STN185" s="198"/>
      <c r="STO185" s="198"/>
      <c r="STP185" s="198"/>
      <c r="STQ185" s="198"/>
      <c r="STR185" s="198"/>
      <c r="STS185" s="198"/>
      <c r="STT185" s="198"/>
      <c r="STU185" s="198"/>
      <c r="STV185" s="198"/>
      <c r="STW185" s="198"/>
      <c r="STX185" s="198"/>
      <c r="STY185" s="198"/>
      <c r="STZ185" s="198"/>
      <c r="SUA185" s="198"/>
      <c r="SUB185" s="198"/>
      <c r="SUC185" s="198"/>
      <c r="SUD185" s="198"/>
      <c r="SUE185" s="198"/>
      <c r="SUF185" s="198"/>
      <c r="SUG185" s="198"/>
      <c r="SUH185" s="198"/>
      <c r="SUI185" s="198"/>
      <c r="SUJ185" s="198"/>
      <c r="SUK185" s="198"/>
      <c r="SUL185" s="198"/>
      <c r="SUM185" s="198"/>
      <c r="SUN185" s="198"/>
      <c r="SUO185" s="198"/>
      <c r="SUP185" s="198"/>
      <c r="SUQ185" s="198"/>
      <c r="SUR185" s="198"/>
      <c r="SUS185" s="198"/>
      <c r="SUT185" s="198"/>
      <c r="SUU185" s="198"/>
      <c r="SUV185" s="198"/>
      <c r="SUW185" s="198"/>
      <c r="SUX185" s="198"/>
      <c r="SUY185" s="198"/>
      <c r="SUZ185" s="198"/>
      <c r="SVA185" s="198"/>
      <c r="SVB185" s="198"/>
      <c r="SVC185" s="198"/>
      <c r="SVD185" s="198"/>
      <c r="SVE185" s="198"/>
      <c r="SVF185" s="198"/>
      <c r="SVG185" s="198"/>
      <c r="SVH185" s="198"/>
      <c r="SVI185" s="198"/>
      <c r="SVJ185" s="198"/>
      <c r="SVK185" s="198"/>
      <c r="SVL185" s="198"/>
      <c r="SVM185" s="198"/>
      <c r="SVN185" s="198"/>
      <c r="SVO185" s="198"/>
      <c r="SVP185" s="198"/>
      <c r="SVQ185" s="198"/>
      <c r="SVR185" s="198"/>
      <c r="SVS185" s="198"/>
      <c r="SVT185" s="198"/>
      <c r="SVU185" s="198"/>
      <c r="SVV185" s="198"/>
      <c r="SVW185" s="198"/>
      <c r="SVX185" s="198"/>
      <c r="SVY185" s="198"/>
      <c r="SVZ185" s="198"/>
      <c r="SWA185" s="198"/>
      <c r="SWB185" s="198"/>
      <c r="SWC185" s="198"/>
      <c r="SWD185" s="198"/>
      <c r="SWE185" s="198"/>
      <c r="SWF185" s="198"/>
      <c r="SWG185" s="198"/>
      <c r="SWH185" s="198"/>
      <c r="SWI185" s="198"/>
      <c r="SWJ185" s="198"/>
      <c r="SWK185" s="198"/>
      <c r="SWL185" s="198"/>
      <c r="SWM185" s="198"/>
      <c r="SWN185" s="198"/>
      <c r="SWO185" s="198"/>
      <c r="SWP185" s="198"/>
      <c r="SWQ185" s="198"/>
      <c r="SWR185" s="198"/>
      <c r="SWS185" s="198"/>
      <c r="SWT185" s="198"/>
      <c r="SWU185" s="198"/>
      <c r="SWV185" s="198"/>
      <c r="SWW185" s="198"/>
      <c r="SWX185" s="198"/>
      <c r="SWY185" s="198"/>
      <c r="SWZ185" s="198"/>
      <c r="SXA185" s="198"/>
      <c r="SXB185" s="198"/>
      <c r="SXC185" s="198"/>
      <c r="SXD185" s="198"/>
      <c r="SXE185" s="198"/>
      <c r="SXF185" s="198"/>
      <c r="SXG185" s="198"/>
      <c r="SXH185" s="198"/>
      <c r="SXI185" s="198"/>
      <c r="SXJ185" s="198"/>
      <c r="SXK185" s="198"/>
      <c r="SXL185" s="198"/>
      <c r="SXM185" s="198"/>
      <c r="SXN185" s="198"/>
      <c r="SXO185" s="198"/>
      <c r="SXP185" s="198"/>
      <c r="SXQ185" s="198"/>
      <c r="SXR185" s="198"/>
      <c r="SXS185" s="198"/>
      <c r="SXT185" s="198"/>
      <c r="SXU185" s="198"/>
      <c r="SXV185" s="198"/>
      <c r="SXW185" s="198"/>
      <c r="SXX185" s="198"/>
      <c r="SXY185" s="198"/>
      <c r="SXZ185" s="198"/>
      <c r="SYA185" s="198"/>
      <c r="SYB185" s="198"/>
      <c r="SYC185" s="198"/>
      <c r="SYD185" s="198"/>
      <c r="SYE185" s="198"/>
      <c r="SYF185" s="198"/>
      <c r="SYG185" s="198"/>
      <c r="SYH185" s="198"/>
      <c r="SYI185" s="198"/>
      <c r="SYJ185" s="198"/>
      <c r="SYK185" s="198"/>
      <c r="SYL185" s="198"/>
      <c r="SYM185" s="198"/>
      <c r="SYN185" s="198"/>
      <c r="SYO185" s="198"/>
      <c r="SYP185" s="198"/>
      <c r="SYQ185" s="198"/>
      <c r="SYR185" s="198"/>
      <c r="SYS185" s="198"/>
      <c r="SYT185" s="198"/>
      <c r="SYU185" s="198"/>
      <c r="SYV185" s="198"/>
      <c r="SYW185" s="198"/>
      <c r="SYX185" s="198"/>
      <c r="SYY185" s="198"/>
      <c r="SYZ185" s="198"/>
      <c r="SZA185" s="198"/>
      <c r="SZB185" s="198"/>
      <c r="SZC185" s="198"/>
      <c r="SZD185" s="198"/>
      <c r="SZE185" s="198"/>
      <c r="SZF185" s="198"/>
      <c r="SZG185" s="198"/>
      <c r="SZH185" s="198"/>
      <c r="SZI185" s="198"/>
      <c r="SZJ185" s="198"/>
      <c r="SZK185" s="198"/>
      <c r="SZL185" s="198"/>
      <c r="SZM185" s="198"/>
      <c r="SZN185" s="198"/>
      <c r="SZO185" s="198"/>
      <c r="SZP185" s="198"/>
      <c r="SZQ185" s="198"/>
      <c r="SZR185" s="198"/>
      <c r="SZS185" s="198"/>
      <c r="SZT185" s="198"/>
      <c r="SZU185" s="198"/>
      <c r="SZV185" s="198"/>
      <c r="SZW185" s="198"/>
      <c r="SZX185" s="198"/>
      <c r="SZY185" s="198"/>
      <c r="SZZ185" s="198"/>
      <c r="TAA185" s="198"/>
      <c r="TAB185" s="198"/>
      <c r="TAC185" s="198"/>
      <c r="TAD185" s="198"/>
      <c r="TAE185" s="198"/>
      <c r="TAF185" s="198"/>
      <c r="TAG185" s="198"/>
      <c r="TAH185" s="198"/>
      <c r="TAI185" s="198"/>
      <c r="TAJ185" s="198"/>
      <c r="TAK185" s="198"/>
      <c r="TAL185" s="198"/>
      <c r="TAM185" s="198"/>
      <c r="TAN185" s="198"/>
      <c r="TAO185" s="198"/>
      <c r="TAP185" s="198"/>
      <c r="TAQ185" s="198"/>
      <c r="TAR185" s="198"/>
      <c r="TAS185" s="198"/>
      <c r="TAT185" s="198"/>
      <c r="TAU185" s="198"/>
      <c r="TAV185" s="198"/>
      <c r="TAW185" s="198"/>
      <c r="TAX185" s="198"/>
      <c r="TAY185" s="198"/>
      <c r="TAZ185" s="198"/>
      <c r="TBA185" s="198"/>
      <c r="TBB185" s="198"/>
      <c r="TBC185" s="198"/>
      <c r="TBD185" s="198"/>
      <c r="TBE185" s="198"/>
      <c r="TBF185" s="198"/>
      <c r="TBG185" s="198"/>
      <c r="TBH185" s="198"/>
      <c r="TBI185" s="198"/>
      <c r="TBJ185" s="198"/>
      <c r="TBK185" s="198"/>
      <c r="TBL185" s="198"/>
      <c r="TBM185" s="198"/>
      <c r="TBN185" s="198"/>
      <c r="TBO185" s="198"/>
      <c r="TBP185" s="198"/>
      <c r="TBQ185" s="198"/>
      <c r="TBR185" s="198"/>
      <c r="TBS185" s="198"/>
      <c r="TBT185" s="198"/>
      <c r="TBU185" s="198"/>
      <c r="TBV185" s="198"/>
      <c r="TBW185" s="198"/>
      <c r="TBX185" s="198"/>
      <c r="TBY185" s="198"/>
      <c r="TBZ185" s="198"/>
      <c r="TCA185" s="198"/>
      <c r="TCB185" s="198"/>
      <c r="TCC185" s="198"/>
      <c r="TCD185" s="198"/>
      <c r="TCE185" s="198"/>
      <c r="TCF185" s="198"/>
      <c r="TCG185" s="198"/>
      <c r="TCH185" s="198"/>
      <c r="TCI185" s="198"/>
      <c r="TCJ185" s="198"/>
      <c r="TCK185" s="198"/>
      <c r="TCL185" s="198"/>
      <c r="TCM185" s="198"/>
      <c r="TCN185" s="198"/>
      <c r="TCO185" s="198"/>
      <c r="TCP185" s="198"/>
      <c r="TCQ185" s="198"/>
      <c r="TCR185" s="198"/>
      <c r="TCS185" s="198"/>
      <c r="TCT185" s="198"/>
      <c r="TCU185" s="198"/>
      <c r="TCV185" s="198"/>
      <c r="TCW185" s="198"/>
      <c r="TCX185" s="198"/>
      <c r="TCY185" s="198"/>
      <c r="TCZ185" s="198"/>
      <c r="TDA185" s="198"/>
      <c r="TDB185" s="198"/>
      <c r="TDC185" s="198"/>
      <c r="TDD185" s="198"/>
      <c r="TDE185" s="198"/>
      <c r="TDF185" s="198"/>
      <c r="TDG185" s="198"/>
      <c r="TDH185" s="198"/>
      <c r="TDI185" s="198"/>
      <c r="TDJ185" s="198"/>
      <c r="TDK185" s="198"/>
      <c r="TDL185" s="198"/>
      <c r="TDM185" s="198"/>
      <c r="TDN185" s="198"/>
      <c r="TDO185" s="198"/>
      <c r="TDP185" s="198"/>
      <c r="TDQ185" s="198"/>
      <c r="TDR185" s="198"/>
      <c r="TDS185" s="198"/>
      <c r="TDT185" s="198"/>
      <c r="TDU185" s="198"/>
      <c r="TDV185" s="198"/>
      <c r="TDW185" s="198"/>
      <c r="TDX185" s="198"/>
      <c r="TDY185" s="198"/>
      <c r="TDZ185" s="198"/>
      <c r="TEA185" s="198"/>
      <c r="TEB185" s="198"/>
      <c r="TEC185" s="198"/>
      <c r="TED185" s="198"/>
      <c r="TEE185" s="198"/>
      <c r="TEF185" s="198"/>
      <c r="TEG185" s="198"/>
      <c r="TEH185" s="198"/>
      <c r="TEI185" s="198"/>
      <c r="TEJ185" s="198"/>
      <c r="TEK185" s="198"/>
      <c r="TEL185" s="198"/>
      <c r="TEM185" s="198"/>
      <c r="TEN185" s="198"/>
      <c r="TEO185" s="198"/>
      <c r="TEP185" s="198"/>
      <c r="TEQ185" s="198"/>
      <c r="TER185" s="198"/>
      <c r="TES185" s="198"/>
      <c r="TET185" s="198"/>
      <c r="TEU185" s="198"/>
      <c r="TEV185" s="198"/>
      <c r="TEW185" s="198"/>
      <c r="TEX185" s="198"/>
      <c r="TEY185" s="198"/>
      <c r="TEZ185" s="198"/>
      <c r="TFA185" s="198"/>
      <c r="TFB185" s="198"/>
      <c r="TFC185" s="198"/>
      <c r="TFD185" s="198"/>
      <c r="TFE185" s="198"/>
      <c r="TFF185" s="198"/>
      <c r="TFG185" s="198"/>
      <c r="TFH185" s="198"/>
      <c r="TFI185" s="198"/>
      <c r="TFJ185" s="198"/>
      <c r="TFK185" s="198"/>
      <c r="TFL185" s="198"/>
      <c r="TFM185" s="198"/>
      <c r="TFN185" s="198"/>
      <c r="TFO185" s="198"/>
      <c r="TFP185" s="198"/>
      <c r="TFQ185" s="198"/>
      <c r="TFR185" s="198"/>
      <c r="TFS185" s="198"/>
      <c r="TFT185" s="198"/>
      <c r="TFU185" s="198"/>
      <c r="TFV185" s="198"/>
      <c r="TFW185" s="198"/>
      <c r="TFX185" s="198"/>
      <c r="TFY185" s="198"/>
      <c r="TFZ185" s="198"/>
      <c r="TGA185" s="198"/>
      <c r="TGB185" s="198"/>
      <c r="TGC185" s="198"/>
      <c r="TGD185" s="198"/>
      <c r="TGE185" s="198"/>
      <c r="TGF185" s="198"/>
      <c r="TGG185" s="198"/>
      <c r="TGH185" s="198"/>
      <c r="TGI185" s="198"/>
      <c r="TGJ185" s="198"/>
      <c r="TGK185" s="198"/>
      <c r="TGL185" s="198"/>
      <c r="TGM185" s="198"/>
      <c r="TGN185" s="198"/>
      <c r="TGO185" s="198"/>
      <c r="TGP185" s="198"/>
      <c r="TGQ185" s="198"/>
      <c r="TGR185" s="198"/>
      <c r="TGS185" s="198"/>
      <c r="TGT185" s="198"/>
      <c r="TGU185" s="198"/>
      <c r="TGV185" s="198"/>
      <c r="TGW185" s="198"/>
      <c r="TGX185" s="198"/>
      <c r="TGY185" s="198"/>
      <c r="TGZ185" s="198"/>
      <c r="THA185" s="198"/>
      <c r="THB185" s="198"/>
      <c r="THC185" s="198"/>
      <c r="THD185" s="198"/>
      <c r="THE185" s="198"/>
      <c r="THF185" s="198"/>
      <c r="THG185" s="198"/>
      <c r="THH185" s="198"/>
      <c r="THI185" s="198"/>
      <c r="THJ185" s="198"/>
      <c r="THK185" s="198"/>
      <c r="THL185" s="198"/>
      <c r="THM185" s="198"/>
      <c r="THN185" s="198"/>
      <c r="THO185" s="198"/>
      <c r="THP185" s="198"/>
      <c r="THQ185" s="198"/>
      <c r="THR185" s="198"/>
      <c r="THS185" s="198"/>
      <c r="THT185" s="198"/>
      <c r="THU185" s="198"/>
      <c r="THV185" s="198"/>
      <c r="THW185" s="198"/>
      <c r="THX185" s="198"/>
      <c r="THY185" s="198"/>
      <c r="THZ185" s="198"/>
      <c r="TIA185" s="198"/>
      <c r="TIB185" s="198"/>
      <c r="TIC185" s="198"/>
      <c r="TID185" s="198"/>
      <c r="TIE185" s="198"/>
      <c r="TIF185" s="198"/>
      <c r="TIG185" s="198"/>
      <c r="TIH185" s="198"/>
      <c r="TII185" s="198"/>
      <c r="TIJ185" s="198"/>
      <c r="TIK185" s="198"/>
      <c r="TIL185" s="198"/>
      <c r="TIM185" s="198"/>
      <c r="TIN185" s="198"/>
      <c r="TIO185" s="198"/>
      <c r="TIP185" s="198"/>
      <c r="TIQ185" s="198"/>
      <c r="TIR185" s="198"/>
      <c r="TIS185" s="198"/>
      <c r="TIT185" s="198"/>
      <c r="TIU185" s="198"/>
      <c r="TIV185" s="198"/>
      <c r="TIW185" s="198"/>
      <c r="TIX185" s="198"/>
      <c r="TIY185" s="198"/>
      <c r="TIZ185" s="198"/>
      <c r="TJA185" s="198"/>
      <c r="TJB185" s="198"/>
      <c r="TJC185" s="198"/>
      <c r="TJD185" s="198"/>
      <c r="TJE185" s="198"/>
      <c r="TJF185" s="198"/>
      <c r="TJG185" s="198"/>
      <c r="TJH185" s="198"/>
      <c r="TJI185" s="198"/>
      <c r="TJJ185" s="198"/>
      <c r="TJK185" s="198"/>
      <c r="TJL185" s="198"/>
      <c r="TJM185" s="198"/>
      <c r="TJN185" s="198"/>
      <c r="TJO185" s="198"/>
      <c r="TJP185" s="198"/>
      <c r="TJQ185" s="198"/>
      <c r="TJR185" s="198"/>
      <c r="TJS185" s="198"/>
      <c r="TJT185" s="198"/>
      <c r="TJU185" s="198"/>
      <c r="TJV185" s="198"/>
      <c r="TJW185" s="198"/>
      <c r="TJX185" s="198"/>
      <c r="TJY185" s="198"/>
      <c r="TJZ185" s="198"/>
      <c r="TKA185" s="198"/>
      <c r="TKB185" s="198"/>
      <c r="TKC185" s="198"/>
      <c r="TKD185" s="198"/>
      <c r="TKE185" s="198"/>
      <c r="TKF185" s="198"/>
      <c r="TKG185" s="198"/>
      <c r="TKH185" s="198"/>
      <c r="TKI185" s="198"/>
      <c r="TKJ185" s="198"/>
      <c r="TKK185" s="198"/>
      <c r="TKL185" s="198"/>
      <c r="TKM185" s="198"/>
      <c r="TKN185" s="198"/>
      <c r="TKO185" s="198"/>
      <c r="TKP185" s="198"/>
      <c r="TKQ185" s="198"/>
      <c r="TKR185" s="198"/>
      <c r="TKS185" s="198"/>
      <c r="TKT185" s="198"/>
      <c r="TKU185" s="198"/>
      <c r="TKV185" s="198"/>
      <c r="TKW185" s="198"/>
      <c r="TKX185" s="198"/>
      <c r="TKY185" s="198"/>
      <c r="TKZ185" s="198"/>
      <c r="TLA185" s="198"/>
      <c r="TLB185" s="198"/>
      <c r="TLC185" s="198"/>
      <c r="TLD185" s="198"/>
      <c r="TLE185" s="198"/>
      <c r="TLF185" s="198"/>
      <c r="TLG185" s="198"/>
      <c r="TLH185" s="198"/>
      <c r="TLI185" s="198"/>
      <c r="TLJ185" s="198"/>
      <c r="TLK185" s="198"/>
      <c r="TLL185" s="198"/>
      <c r="TLM185" s="198"/>
      <c r="TLN185" s="198"/>
      <c r="TLO185" s="198"/>
      <c r="TLP185" s="198"/>
      <c r="TLQ185" s="198"/>
      <c r="TLR185" s="198"/>
      <c r="TLS185" s="198"/>
      <c r="TLT185" s="198"/>
      <c r="TLU185" s="198"/>
      <c r="TLV185" s="198"/>
      <c r="TLW185" s="198"/>
      <c r="TLX185" s="198"/>
      <c r="TLY185" s="198"/>
      <c r="TLZ185" s="198"/>
      <c r="TMA185" s="198"/>
      <c r="TMB185" s="198"/>
      <c r="TMC185" s="198"/>
      <c r="TMD185" s="198"/>
      <c r="TME185" s="198"/>
      <c r="TMF185" s="198"/>
      <c r="TMG185" s="198"/>
      <c r="TMH185" s="198"/>
      <c r="TMI185" s="198"/>
      <c r="TMJ185" s="198"/>
      <c r="TMK185" s="198"/>
      <c r="TML185" s="198"/>
      <c r="TMM185" s="198"/>
      <c r="TMN185" s="198"/>
      <c r="TMO185" s="198"/>
      <c r="TMP185" s="198"/>
      <c r="TMQ185" s="198"/>
      <c r="TMR185" s="198"/>
      <c r="TMS185" s="198"/>
      <c r="TMT185" s="198"/>
      <c r="TMU185" s="198"/>
      <c r="TMV185" s="198"/>
      <c r="TMW185" s="198"/>
      <c r="TMX185" s="198"/>
      <c r="TMY185" s="198"/>
      <c r="TMZ185" s="198"/>
      <c r="TNA185" s="198"/>
      <c r="TNB185" s="198"/>
      <c r="TNC185" s="198"/>
      <c r="TND185" s="198"/>
      <c r="TNE185" s="198"/>
      <c r="TNF185" s="198"/>
      <c r="TNG185" s="198"/>
      <c r="TNH185" s="198"/>
      <c r="TNI185" s="198"/>
      <c r="TNJ185" s="198"/>
      <c r="TNK185" s="198"/>
      <c r="TNL185" s="198"/>
      <c r="TNM185" s="198"/>
      <c r="TNN185" s="198"/>
      <c r="TNO185" s="198"/>
      <c r="TNP185" s="198"/>
      <c r="TNQ185" s="198"/>
      <c r="TNR185" s="198"/>
      <c r="TNS185" s="198"/>
      <c r="TNT185" s="198"/>
      <c r="TNU185" s="198"/>
      <c r="TNV185" s="198"/>
      <c r="TNW185" s="198"/>
      <c r="TNX185" s="198"/>
      <c r="TNY185" s="198"/>
      <c r="TNZ185" s="198"/>
      <c r="TOA185" s="198"/>
      <c r="TOB185" s="198"/>
      <c r="TOC185" s="198"/>
      <c r="TOD185" s="198"/>
      <c r="TOE185" s="198"/>
      <c r="TOF185" s="198"/>
      <c r="TOG185" s="198"/>
      <c r="TOH185" s="198"/>
      <c r="TOI185" s="198"/>
      <c r="TOJ185" s="198"/>
      <c r="TOK185" s="198"/>
      <c r="TOL185" s="198"/>
      <c r="TOM185" s="198"/>
      <c r="TON185" s="198"/>
      <c r="TOO185" s="198"/>
      <c r="TOP185" s="198"/>
      <c r="TOQ185" s="198"/>
      <c r="TOR185" s="198"/>
      <c r="TOS185" s="198"/>
      <c r="TOT185" s="198"/>
      <c r="TOU185" s="198"/>
      <c r="TOV185" s="198"/>
      <c r="TOW185" s="198"/>
      <c r="TOX185" s="198"/>
      <c r="TOY185" s="198"/>
      <c r="TOZ185" s="198"/>
      <c r="TPA185" s="198"/>
      <c r="TPB185" s="198"/>
      <c r="TPC185" s="198"/>
      <c r="TPD185" s="198"/>
      <c r="TPE185" s="198"/>
      <c r="TPF185" s="198"/>
      <c r="TPG185" s="198"/>
      <c r="TPH185" s="198"/>
      <c r="TPI185" s="198"/>
      <c r="TPJ185" s="198"/>
      <c r="TPK185" s="198"/>
      <c r="TPL185" s="198"/>
      <c r="TPM185" s="198"/>
      <c r="TPN185" s="198"/>
      <c r="TPO185" s="198"/>
      <c r="TPP185" s="198"/>
      <c r="TPQ185" s="198"/>
      <c r="TPR185" s="198"/>
      <c r="TPS185" s="198"/>
      <c r="TPT185" s="198"/>
      <c r="TPU185" s="198"/>
      <c r="TPV185" s="198"/>
      <c r="TPW185" s="198"/>
      <c r="TPX185" s="198"/>
      <c r="TPY185" s="198"/>
      <c r="TPZ185" s="198"/>
      <c r="TQA185" s="198"/>
      <c r="TQB185" s="198"/>
      <c r="TQC185" s="198"/>
      <c r="TQD185" s="198"/>
      <c r="TQE185" s="198"/>
      <c r="TQF185" s="198"/>
      <c r="TQG185" s="198"/>
      <c r="TQH185" s="198"/>
      <c r="TQI185" s="198"/>
      <c r="TQJ185" s="198"/>
      <c r="TQK185" s="198"/>
      <c r="TQL185" s="198"/>
      <c r="TQM185" s="198"/>
      <c r="TQN185" s="198"/>
      <c r="TQO185" s="198"/>
      <c r="TQP185" s="198"/>
      <c r="TQQ185" s="198"/>
      <c r="TQR185" s="198"/>
      <c r="TQS185" s="198"/>
      <c r="TQT185" s="198"/>
      <c r="TQU185" s="198"/>
      <c r="TQV185" s="198"/>
      <c r="TQW185" s="198"/>
      <c r="TQX185" s="198"/>
      <c r="TQY185" s="198"/>
      <c r="TQZ185" s="198"/>
      <c r="TRA185" s="198"/>
      <c r="TRB185" s="198"/>
      <c r="TRC185" s="198"/>
      <c r="TRD185" s="198"/>
      <c r="TRE185" s="198"/>
      <c r="TRF185" s="198"/>
      <c r="TRG185" s="198"/>
      <c r="TRH185" s="198"/>
      <c r="TRI185" s="198"/>
      <c r="TRJ185" s="198"/>
      <c r="TRK185" s="198"/>
      <c r="TRL185" s="198"/>
      <c r="TRM185" s="198"/>
      <c r="TRN185" s="198"/>
      <c r="TRO185" s="198"/>
      <c r="TRP185" s="198"/>
      <c r="TRQ185" s="198"/>
      <c r="TRR185" s="198"/>
      <c r="TRS185" s="198"/>
      <c r="TRT185" s="198"/>
      <c r="TRU185" s="198"/>
      <c r="TRV185" s="198"/>
      <c r="TRW185" s="198"/>
      <c r="TRX185" s="198"/>
      <c r="TRY185" s="198"/>
      <c r="TRZ185" s="198"/>
      <c r="TSA185" s="198"/>
      <c r="TSB185" s="198"/>
      <c r="TSC185" s="198"/>
      <c r="TSD185" s="198"/>
      <c r="TSE185" s="198"/>
      <c r="TSF185" s="198"/>
      <c r="TSG185" s="198"/>
      <c r="TSH185" s="198"/>
      <c r="TSI185" s="198"/>
      <c r="TSJ185" s="198"/>
      <c r="TSK185" s="198"/>
      <c r="TSL185" s="198"/>
      <c r="TSM185" s="198"/>
      <c r="TSN185" s="198"/>
      <c r="TSO185" s="198"/>
      <c r="TSP185" s="198"/>
      <c r="TSQ185" s="198"/>
      <c r="TSR185" s="198"/>
      <c r="TSS185" s="198"/>
      <c r="TST185" s="198"/>
      <c r="TSU185" s="198"/>
      <c r="TSV185" s="198"/>
      <c r="TSW185" s="198"/>
      <c r="TSX185" s="198"/>
      <c r="TSY185" s="198"/>
      <c r="TSZ185" s="198"/>
      <c r="TTA185" s="198"/>
      <c r="TTB185" s="198"/>
      <c r="TTC185" s="198"/>
      <c r="TTD185" s="198"/>
      <c r="TTE185" s="198"/>
      <c r="TTF185" s="198"/>
      <c r="TTG185" s="198"/>
      <c r="TTH185" s="198"/>
      <c r="TTI185" s="198"/>
      <c r="TTJ185" s="198"/>
      <c r="TTK185" s="198"/>
      <c r="TTL185" s="198"/>
      <c r="TTM185" s="198"/>
      <c r="TTN185" s="198"/>
      <c r="TTO185" s="198"/>
      <c r="TTP185" s="198"/>
      <c r="TTQ185" s="198"/>
      <c r="TTR185" s="198"/>
      <c r="TTS185" s="198"/>
      <c r="TTT185" s="198"/>
      <c r="TTU185" s="198"/>
      <c r="TTV185" s="198"/>
      <c r="TTW185" s="198"/>
      <c r="TTX185" s="198"/>
      <c r="TTY185" s="198"/>
      <c r="TTZ185" s="198"/>
      <c r="TUA185" s="198"/>
      <c r="TUB185" s="198"/>
      <c r="TUC185" s="198"/>
      <c r="TUD185" s="198"/>
      <c r="TUE185" s="198"/>
      <c r="TUF185" s="198"/>
      <c r="TUG185" s="198"/>
      <c r="TUH185" s="198"/>
      <c r="TUI185" s="198"/>
      <c r="TUJ185" s="198"/>
      <c r="TUK185" s="198"/>
      <c r="TUL185" s="198"/>
      <c r="TUM185" s="198"/>
      <c r="TUN185" s="198"/>
      <c r="TUO185" s="198"/>
      <c r="TUP185" s="198"/>
      <c r="TUQ185" s="198"/>
      <c r="TUR185" s="198"/>
      <c r="TUS185" s="198"/>
      <c r="TUT185" s="198"/>
      <c r="TUU185" s="198"/>
      <c r="TUV185" s="198"/>
      <c r="TUW185" s="198"/>
      <c r="TUX185" s="198"/>
      <c r="TUY185" s="198"/>
      <c r="TUZ185" s="198"/>
      <c r="TVA185" s="198"/>
      <c r="TVB185" s="198"/>
      <c r="TVC185" s="198"/>
      <c r="TVD185" s="198"/>
      <c r="TVE185" s="198"/>
      <c r="TVF185" s="198"/>
      <c r="TVG185" s="198"/>
      <c r="TVH185" s="198"/>
      <c r="TVI185" s="198"/>
      <c r="TVJ185" s="198"/>
      <c r="TVK185" s="198"/>
      <c r="TVL185" s="198"/>
      <c r="TVM185" s="198"/>
      <c r="TVN185" s="198"/>
      <c r="TVO185" s="198"/>
      <c r="TVP185" s="198"/>
      <c r="TVQ185" s="198"/>
      <c r="TVR185" s="198"/>
      <c r="TVS185" s="198"/>
      <c r="TVT185" s="198"/>
      <c r="TVU185" s="198"/>
      <c r="TVV185" s="198"/>
      <c r="TVW185" s="198"/>
      <c r="TVX185" s="198"/>
      <c r="TVY185" s="198"/>
      <c r="TVZ185" s="198"/>
      <c r="TWA185" s="198"/>
      <c r="TWB185" s="198"/>
      <c r="TWC185" s="198"/>
      <c r="TWD185" s="198"/>
      <c r="TWE185" s="198"/>
      <c r="TWF185" s="198"/>
      <c r="TWG185" s="198"/>
      <c r="TWH185" s="198"/>
      <c r="TWI185" s="198"/>
      <c r="TWJ185" s="198"/>
      <c r="TWK185" s="198"/>
      <c r="TWL185" s="198"/>
      <c r="TWM185" s="198"/>
      <c r="TWN185" s="198"/>
      <c r="TWO185" s="198"/>
      <c r="TWP185" s="198"/>
      <c r="TWQ185" s="198"/>
      <c r="TWR185" s="198"/>
      <c r="TWS185" s="198"/>
      <c r="TWT185" s="198"/>
      <c r="TWU185" s="198"/>
      <c r="TWV185" s="198"/>
      <c r="TWW185" s="198"/>
      <c r="TWX185" s="198"/>
      <c r="TWY185" s="198"/>
      <c r="TWZ185" s="198"/>
      <c r="TXA185" s="198"/>
      <c r="TXB185" s="198"/>
      <c r="TXC185" s="198"/>
      <c r="TXD185" s="198"/>
      <c r="TXE185" s="198"/>
      <c r="TXF185" s="198"/>
      <c r="TXG185" s="198"/>
      <c r="TXH185" s="198"/>
      <c r="TXI185" s="198"/>
      <c r="TXJ185" s="198"/>
      <c r="TXK185" s="198"/>
      <c r="TXL185" s="198"/>
      <c r="TXM185" s="198"/>
      <c r="TXN185" s="198"/>
      <c r="TXO185" s="198"/>
      <c r="TXP185" s="198"/>
      <c r="TXQ185" s="198"/>
      <c r="TXR185" s="198"/>
      <c r="TXS185" s="198"/>
      <c r="TXT185" s="198"/>
      <c r="TXU185" s="198"/>
      <c r="TXV185" s="198"/>
      <c r="TXW185" s="198"/>
      <c r="TXX185" s="198"/>
      <c r="TXY185" s="198"/>
      <c r="TXZ185" s="198"/>
      <c r="TYA185" s="198"/>
      <c r="TYB185" s="198"/>
      <c r="TYC185" s="198"/>
      <c r="TYD185" s="198"/>
      <c r="TYE185" s="198"/>
      <c r="TYF185" s="198"/>
      <c r="TYG185" s="198"/>
      <c r="TYH185" s="198"/>
      <c r="TYI185" s="198"/>
      <c r="TYJ185" s="198"/>
      <c r="TYK185" s="198"/>
      <c r="TYL185" s="198"/>
      <c r="TYM185" s="198"/>
      <c r="TYN185" s="198"/>
      <c r="TYO185" s="198"/>
      <c r="TYP185" s="198"/>
      <c r="TYQ185" s="198"/>
      <c r="TYR185" s="198"/>
      <c r="TYS185" s="198"/>
      <c r="TYT185" s="198"/>
      <c r="TYU185" s="198"/>
      <c r="TYV185" s="198"/>
      <c r="TYW185" s="198"/>
      <c r="TYX185" s="198"/>
      <c r="TYY185" s="198"/>
      <c r="TYZ185" s="198"/>
      <c r="TZA185" s="198"/>
      <c r="TZB185" s="198"/>
      <c r="TZC185" s="198"/>
      <c r="TZD185" s="198"/>
      <c r="TZE185" s="198"/>
      <c r="TZF185" s="198"/>
      <c r="TZG185" s="198"/>
      <c r="TZH185" s="198"/>
      <c r="TZI185" s="198"/>
      <c r="TZJ185" s="198"/>
      <c r="TZK185" s="198"/>
      <c r="TZL185" s="198"/>
      <c r="TZM185" s="198"/>
      <c r="TZN185" s="198"/>
      <c r="TZO185" s="198"/>
      <c r="TZP185" s="198"/>
      <c r="TZQ185" s="198"/>
      <c r="TZR185" s="198"/>
      <c r="TZS185" s="198"/>
      <c r="TZT185" s="198"/>
      <c r="TZU185" s="198"/>
      <c r="TZV185" s="198"/>
      <c r="TZW185" s="198"/>
      <c r="TZX185" s="198"/>
      <c r="TZY185" s="198"/>
      <c r="TZZ185" s="198"/>
      <c r="UAA185" s="198"/>
      <c r="UAB185" s="198"/>
      <c r="UAC185" s="198"/>
      <c r="UAD185" s="198"/>
      <c r="UAE185" s="198"/>
      <c r="UAF185" s="198"/>
      <c r="UAG185" s="198"/>
      <c r="UAH185" s="198"/>
      <c r="UAI185" s="198"/>
      <c r="UAJ185" s="198"/>
      <c r="UAK185" s="198"/>
      <c r="UAL185" s="198"/>
      <c r="UAM185" s="198"/>
      <c r="UAN185" s="198"/>
      <c r="UAO185" s="198"/>
      <c r="UAP185" s="198"/>
      <c r="UAQ185" s="198"/>
      <c r="UAR185" s="198"/>
      <c r="UAS185" s="198"/>
      <c r="UAT185" s="198"/>
      <c r="UAU185" s="198"/>
      <c r="UAV185" s="198"/>
      <c r="UAW185" s="198"/>
      <c r="UAX185" s="198"/>
      <c r="UAY185" s="198"/>
      <c r="UAZ185" s="198"/>
      <c r="UBA185" s="198"/>
      <c r="UBB185" s="198"/>
      <c r="UBC185" s="198"/>
      <c r="UBD185" s="198"/>
      <c r="UBE185" s="198"/>
      <c r="UBF185" s="198"/>
      <c r="UBG185" s="198"/>
      <c r="UBH185" s="198"/>
      <c r="UBI185" s="198"/>
      <c r="UBJ185" s="198"/>
      <c r="UBK185" s="198"/>
      <c r="UBL185" s="198"/>
      <c r="UBM185" s="198"/>
      <c r="UBN185" s="198"/>
      <c r="UBO185" s="198"/>
      <c r="UBP185" s="198"/>
      <c r="UBQ185" s="198"/>
      <c r="UBR185" s="198"/>
      <c r="UBS185" s="198"/>
      <c r="UBT185" s="198"/>
      <c r="UBU185" s="198"/>
      <c r="UBV185" s="198"/>
      <c r="UBW185" s="198"/>
      <c r="UBX185" s="198"/>
      <c r="UBY185" s="198"/>
      <c r="UBZ185" s="198"/>
      <c r="UCA185" s="198"/>
      <c r="UCB185" s="198"/>
      <c r="UCC185" s="198"/>
      <c r="UCD185" s="198"/>
      <c r="UCE185" s="198"/>
      <c r="UCF185" s="198"/>
      <c r="UCG185" s="198"/>
      <c r="UCH185" s="198"/>
      <c r="UCI185" s="198"/>
      <c r="UCJ185" s="198"/>
      <c r="UCK185" s="198"/>
      <c r="UCL185" s="198"/>
      <c r="UCM185" s="198"/>
      <c r="UCN185" s="198"/>
      <c r="UCO185" s="198"/>
      <c r="UCP185" s="198"/>
      <c r="UCQ185" s="198"/>
      <c r="UCR185" s="198"/>
      <c r="UCS185" s="198"/>
      <c r="UCT185" s="198"/>
      <c r="UCU185" s="198"/>
      <c r="UCV185" s="198"/>
      <c r="UCW185" s="198"/>
      <c r="UCX185" s="198"/>
      <c r="UCY185" s="198"/>
      <c r="UCZ185" s="198"/>
      <c r="UDA185" s="198"/>
      <c r="UDB185" s="198"/>
      <c r="UDC185" s="198"/>
      <c r="UDD185" s="198"/>
      <c r="UDE185" s="198"/>
      <c r="UDF185" s="198"/>
      <c r="UDG185" s="198"/>
      <c r="UDH185" s="198"/>
      <c r="UDI185" s="198"/>
      <c r="UDJ185" s="198"/>
      <c r="UDK185" s="198"/>
      <c r="UDL185" s="198"/>
      <c r="UDM185" s="198"/>
      <c r="UDN185" s="198"/>
      <c r="UDO185" s="198"/>
      <c r="UDP185" s="198"/>
      <c r="UDQ185" s="198"/>
      <c r="UDR185" s="198"/>
      <c r="UDS185" s="198"/>
      <c r="UDT185" s="198"/>
      <c r="UDU185" s="198"/>
      <c r="UDV185" s="198"/>
      <c r="UDW185" s="198"/>
      <c r="UDX185" s="198"/>
      <c r="UDY185" s="198"/>
      <c r="UDZ185" s="198"/>
      <c r="UEA185" s="198"/>
      <c r="UEB185" s="198"/>
      <c r="UEC185" s="198"/>
      <c r="UED185" s="198"/>
      <c r="UEE185" s="198"/>
      <c r="UEF185" s="198"/>
      <c r="UEG185" s="198"/>
      <c r="UEH185" s="198"/>
      <c r="UEI185" s="198"/>
      <c r="UEJ185" s="198"/>
      <c r="UEK185" s="198"/>
      <c r="UEL185" s="198"/>
      <c r="UEM185" s="198"/>
      <c r="UEN185" s="198"/>
      <c r="UEO185" s="198"/>
      <c r="UEP185" s="198"/>
      <c r="UEQ185" s="198"/>
      <c r="UER185" s="198"/>
      <c r="UES185" s="198"/>
      <c r="UET185" s="198"/>
      <c r="UEU185" s="198"/>
      <c r="UEV185" s="198"/>
      <c r="UEW185" s="198"/>
      <c r="UEX185" s="198"/>
      <c r="UEY185" s="198"/>
      <c r="UEZ185" s="198"/>
      <c r="UFA185" s="198"/>
      <c r="UFB185" s="198"/>
      <c r="UFC185" s="198"/>
      <c r="UFD185" s="198"/>
      <c r="UFE185" s="198"/>
      <c r="UFF185" s="198"/>
      <c r="UFG185" s="198"/>
      <c r="UFH185" s="198"/>
      <c r="UFI185" s="198"/>
      <c r="UFJ185" s="198"/>
      <c r="UFK185" s="198"/>
      <c r="UFL185" s="198"/>
      <c r="UFM185" s="198"/>
      <c r="UFN185" s="198"/>
      <c r="UFO185" s="198"/>
      <c r="UFP185" s="198"/>
      <c r="UFQ185" s="198"/>
      <c r="UFR185" s="198"/>
      <c r="UFS185" s="198"/>
      <c r="UFT185" s="198"/>
      <c r="UFU185" s="198"/>
      <c r="UFV185" s="198"/>
      <c r="UFW185" s="198"/>
      <c r="UFX185" s="198"/>
      <c r="UFY185" s="198"/>
      <c r="UFZ185" s="198"/>
      <c r="UGA185" s="198"/>
      <c r="UGB185" s="198"/>
      <c r="UGC185" s="198"/>
      <c r="UGD185" s="198"/>
      <c r="UGE185" s="198"/>
      <c r="UGF185" s="198"/>
      <c r="UGG185" s="198"/>
      <c r="UGH185" s="198"/>
      <c r="UGI185" s="198"/>
      <c r="UGJ185" s="198"/>
      <c r="UGK185" s="198"/>
      <c r="UGL185" s="198"/>
      <c r="UGM185" s="198"/>
      <c r="UGN185" s="198"/>
      <c r="UGO185" s="198"/>
      <c r="UGP185" s="198"/>
      <c r="UGQ185" s="198"/>
      <c r="UGR185" s="198"/>
      <c r="UGS185" s="198"/>
      <c r="UGT185" s="198"/>
      <c r="UGU185" s="198"/>
      <c r="UGV185" s="198"/>
      <c r="UGW185" s="198"/>
      <c r="UGX185" s="198"/>
      <c r="UGY185" s="198"/>
      <c r="UGZ185" s="198"/>
      <c r="UHA185" s="198"/>
      <c r="UHB185" s="198"/>
      <c r="UHC185" s="198"/>
      <c r="UHD185" s="198"/>
      <c r="UHE185" s="198"/>
      <c r="UHF185" s="198"/>
      <c r="UHG185" s="198"/>
      <c r="UHH185" s="198"/>
      <c r="UHI185" s="198"/>
      <c r="UHJ185" s="198"/>
      <c r="UHK185" s="198"/>
      <c r="UHL185" s="198"/>
      <c r="UHM185" s="198"/>
      <c r="UHN185" s="198"/>
      <c r="UHO185" s="198"/>
      <c r="UHP185" s="198"/>
      <c r="UHQ185" s="198"/>
      <c r="UHR185" s="198"/>
      <c r="UHS185" s="198"/>
      <c r="UHT185" s="198"/>
      <c r="UHU185" s="198"/>
      <c r="UHV185" s="198"/>
      <c r="UHW185" s="198"/>
      <c r="UHX185" s="198"/>
      <c r="UHY185" s="198"/>
      <c r="UHZ185" s="198"/>
      <c r="UIA185" s="198"/>
      <c r="UIB185" s="198"/>
      <c r="UIC185" s="198"/>
      <c r="UID185" s="198"/>
      <c r="UIE185" s="198"/>
      <c r="UIF185" s="198"/>
      <c r="UIG185" s="198"/>
      <c r="UIH185" s="198"/>
      <c r="UII185" s="198"/>
      <c r="UIJ185" s="198"/>
      <c r="UIK185" s="198"/>
      <c r="UIL185" s="198"/>
      <c r="UIM185" s="198"/>
      <c r="UIN185" s="198"/>
      <c r="UIO185" s="198"/>
      <c r="UIP185" s="198"/>
      <c r="UIQ185" s="198"/>
      <c r="UIR185" s="198"/>
      <c r="UIS185" s="198"/>
      <c r="UIT185" s="198"/>
      <c r="UIU185" s="198"/>
      <c r="UIV185" s="198"/>
      <c r="UIW185" s="198"/>
      <c r="UIX185" s="198"/>
      <c r="UIY185" s="198"/>
      <c r="UIZ185" s="198"/>
      <c r="UJA185" s="198"/>
      <c r="UJB185" s="198"/>
      <c r="UJC185" s="198"/>
      <c r="UJD185" s="198"/>
      <c r="UJE185" s="198"/>
      <c r="UJF185" s="198"/>
      <c r="UJG185" s="198"/>
      <c r="UJH185" s="198"/>
      <c r="UJI185" s="198"/>
      <c r="UJJ185" s="198"/>
      <c r="UJK185" s="198"/>
      <c r="UJL185" s="198"/>
      <c r="UJM185" s="198"/>
      <c r="UJN185" s="198"/>
      <c r="UJO185" s="198"/>
      <c r="UJP185" s="198"/>
      <c r="UJQ185" s="198"/>
      <c r="UJR185" s="198"/>
      <c r="UJS185" s="198"/>
      <c r="UJT185" s="198"/>
      <c r="UJU185" s="198"/>
      <c r="UJV185" s="198"/>
      <c r="UJW185" s="198"/>
      <c r="UJX185" s="198"/>
      <c r="UJY185" s="198"/>
      <c r="UJZ185" s="198"/>
      <c r="UKA185" s="198"/>
      <c r="UKB185" s="198"/>
      <c r="UKC185" s="198"/>
      <c r="UKD185" s="198"/>
      <c r="UKE185" s="198"/>
      <c r="UKF185" s="198"/>
      <c r="UKG185" s="198"/>
      <c r="UKH185" s="198"/>
      <c r="UKI185" s="198"/>
      <c r="UKJ185" s="198"/>
      <c r="UKK185" s="198"/>
      <c r="UKL185" s="198"/>
      <c r="UKM185" s="198"/>
      <c r="UKN185" s="198"/>
      <c r="UKO185" s="198"/>
      <c r="UKP185" s="198"/>
      <c r="UKQ185" s="198"/>
      <c r="UKR185" s="198"/>
      <c r="UKS185" s="198"/>
      <c r="UKT185" s="198"/>
      <c r="UKU185" s="198"/>
      <c r="UKV185" s="198"/>
      <c r="UKW185" s="198"/>
      <c r="UKX185" s="198"/>
      <c r="UKY185" s="198"/>
      <c r="UKZ185" s="198"/>
      <c r="ULA185" s="198"/>
      <c r="ULB185" s="198"/>
      <c r="ULC185" s="198"/>
      <c r="ULD185" s="198"/>
      <c r="ULE185" s="198"/>
      <c r="ULF185" s="198"/>
      <c r="ULG185" s="198"/>
      <c r="ULH185" s="198"/>
      <c r="ULI185" s="198"/>
      <c r="ULJ185" s="198"/>
      <c r="ULK185" s="198"/>
      <c r="ULL185" s="198"/>
      <c r="ULM185" s="198"/>
      <c r="ULN185" s="198"/>
      <c r="ULO185" s="198"/>
      <c r="ULP185" s="198"/>
      <c r="ULQ185" s="198"/>
      <c r="ULR185" s="198"/>
      <c r="ULS185" s="198"/>
      <c r="ULT185" s="198"/>
      <c r="ULU185" s="198"/>
      <c r="ULV185" s="198"/>
      <c r="ULW185" s="198"/>
      <c r="ULX185" s="198"/>
      <c r="ULY185" s="198"/>
      <c r="ULZ185" s="198"/>
      <c r="UMA185" s="198"/>
      <c r="UMB185" s="198"/>
      <c r="UMC185" s="198"/>
      <c r="UMD185" s="198"/>
      <c r="UME185" s="198"/>
      <c r="UMF185" s="198"/>
      <c r="UMG185" s="198"/>
      <c r="UMH185" s="198"/>
      <c r="UMI185" s="198"/>
      <c r="UMJ185" s="198"/>
      <c r="UMK185" s="198"/>
      <c r="UML185" s="198"/>
      <c r="UMM185" s="198"/>
      <c r="UMN185" s="198"/>
      <c r="UMO185" s="198"/>
      <c r="UMP185" s="198"/>
      <c r="UMQ185" s="198"/>
      <c r="UMR185" s="198"/>
      <c r="UMS185" s="198"/>
      <c r="UMT185" s="198"/>
      <c r="UMU185" s="198"/>
      <c r="UMV185" s="198"/>
      <c r="UMW185" s="198"/>
      <c r="UMX185" s="198"/>
      <c r="UMY185" s="198"/>
      <c r="UMZ185" s="198"/>
      <c r="UNA185" s="198"/>
      <c r="UNB185" s="198"/>
      <c r="UNC185" s="198"/>
      <c r="UND185" s="198"/>
      <c r="UNE185" s="198"/>
      <c r="UNF185" s="198"/>
      <c r="UNG185" s="198"/>
      <c r="UNH185" s="198"/>
      <c r="UNI185" s="198"/>
      <c r="UNJ185" s="198"/>
      <c r="UNK185" s="198"/>
      <c r="UNL185" s="198"/>
      <c r="UNM185" s="198"/>
      <c r="UNN185" s="198"/>
      <c r="UNO185" s="198"/>
      <c r="UNP185" s="198"/>
      <c r="UNQ185" s="198"/>
      <c r="UNR185" s="198"/>
      <c r="UNS185" s="198"/>
      <c r="UNT185" s="198"/>
      <c r="UNU185" s="198"/>
      <c r="UNV185" s="198"/>
      <c r="UNW185" s="198"/>
      <c r="UNX185" s="198"/>
      <c r="UNY185" s="198"/>
      <c r="UNZ185" s="198"/>
      <c r="UOA185" s="198"/>
      <c r="UOB185" s="198"/>
      <c r="UOC185" s="198"/>
      <c r="UOD185" s="198"/>
      <c r="UOE185" s="198"/>
      <c r="UOF185" s="198"/>
      <c r="UOG185" s="198"/>
      <c r="UOH185" s="198"/>
      <c r="UOI185" s="198"/>
      <c r="UOJ185" s="198"/>
      <c r="UOK185" s="198"/>
      <c r="UOL185" s="198"/>
      <c r="UOM185" s="198"/>
      <c r="UON185" s="198"/>
      <c r="UOO185" s="198"/>
      <c r="UOP185" s="198"/>
      <c r="UOQ185" s="198"/>
      <c r="UOR185" s="198"/>
      <c r="UOS185" s="198"/>
      <c r="UOT185" s="198"/>
      <c r="UOU185" s="198"/>
      <c r="UOV185" s="198"/>
      <c r="UOW185" s="198"/>
      <c r="UOX185" s="198"/>
      <c r="UOY185" s="198"/>
      <c r="UOZ185" s="198"/>
      <c r="UPA185" s="198"/>
      <c r="UPB185" s="198"/>
      <c r="UPC185" s="198"/>
      <c r="UPD185" s="198"/>
      <c r="UPE185" s="198"/>
      <c r="UPF185" s="198"/>
      <c r="UPG185" s="198"/>
      <c r="UPH185" s="198"/>
      <c r="UPI185" s="198"/>
      <c r="UPJ185" s="198"/>
      <c r="UPK185" s="198"/>
      <c r="UPL185" s="198"/>
      <c r="UPM185" s="198"/>
      <c r="UPN185" s="198"/>
      <c r="UPO185" s="198"/>
      <c r="UPP185" s="198"/>
      <c r="UPQ185" s="198"/>
      <c r="UPR185" s="198"/>
      <c r="UPS185" s="198"/>
      <c r="UPT185" s="198"/>
      <c r="UPU185" s="198"/>
      <c r="UPV185" s="198"/>
      <c r="UPW185" s="198"/>
      <c r="UPX185" s="198"/>
      <c r="UPY185" s="198"/>
      <c r="UPZ185" s="198"/>
      <c r="UQA185" s="198"/>
      <c r="UQB185" s="198"/>
      <c r="UQC185" s="198"/>
      <c r="UQD185" s="198"/>
      <c r="UQE185" s="198"/>
      <c r="UQF185" s="198"/>
      <c r="UQG185" s="198"/>
      <c r="UQH185" s="198"/>
      <c r="UQI185" s="198"/>
      <c r="UQJ185" s="198"/>
      <c r="UQK185" s="198"/>
      <c r="UQL185" s="198"/>
      <c r="UQM185" s="198"/>
      <c r="UQN185" s="198"/>
      <c r="UQO185" s="198"/>
      <c r="UQP185" s="198"/>
      <c r="UQQ185" s="198"/>
      <c r="UQR185" s="198"/>
      <c r="UQS185" s="198"/>
      <c r="UQT185" s="198"/>
      <c r="UQU185" s="198"/>
      <c r="UQV185" s="198"/>
      <c r="UQW185" s="198"/>
      <c r="UQX185" s="198"/>
      <c r="UQY185" s="198"/>
      <c r="UQZ185" s="198"/>
      <c r="URA185" s="198"/>
      <c r="URB185" s="198"/>
      <c r="URC185" s="198"/>
      <c r="URD185" s="198"/>
      <c r="URE185" s="198"/>
      <c r="URF185" s="198"/>
      <c r="URG185" s="198"/>
      <c r="URH185" s="198"/>
      <c r="URI185" s="198"/>
      <c r="URJ185" s="198"/>
      <c r="URK185" s="198"/>
      <c r="URL185" s="198"/>
      <c r="URM185" s="198"/>
      <c r="URN185" s="198"/>
      <c r="URO185" s="198"/>
      <c r="URP185" s="198"/>
      <c r="URQ185" s="198"/>
      <c r="URR185" s="198"/>
      <c r="URS185" s="198"/>
      <c r="URT185" s="198"/>
      <c r="URU185" s="198"/>
      <c r="URV185" s="198"/>
      <c r="URW185" s="198"/>
      <c r="URX185" s="198"/>
      <c r="URY185" s="198"/>
      <c r="URZ185" s="198"/>
      <c r="USA185" s="198"/>
      <c r="USB185" s="198"/>
      <c r="USC185" s="198"/>
      <c r="USD185" s="198"/>
      <c r="USE185" s="198"/>
      <c r="USF185" s="198"/>
      <c r="USG185" s="198"/>
      <c r="USH185" s="198"/>
      <c r="USI185" s="198"/>
      <c r="USJ185" s="198"/>
      <c r="USK185" s="198"/>
      <c r="USL185" s="198"/>
      <c r="USM185" s="198"/>
      <c r="USN185" s="198"/>
      <c r="USO185" s="198"/>
      <c r="USP185" s="198"/>
      <c r="USQ185" s="198"/>
      <c r="USR185" s="198"/>
      <c r="USS185" s="198"/>
      <c r="UST185" s="198"/>
      <c r="USU185" s="198"/>
      <c r="USV185" s="198"/>
      <c r="USW185" s="198"/>
      <c r="USX185" s="198"/>
      <c r="USY185" s="198"/>
      <c r="USZ185" s="198"/>
      <c r="UTA185" s="198"/>
      <c r="UTB185" s="198"/>
      <c r="UTC185" s="198"/>
      <c r="UTD185" s="198"/>
      <c r="UTE185" s="198"/>
      <c r="UTF185" s="198"/>
      <c r="UTG185" s="198"/>
      <c r="UTH185" s="198"/>
      <c r="UTI185" s="198"/>
      <c r="UTJ185" s="198"/>
      <c r="UTK185" s="198"/>
      <c r="UTL185" s="198"/>
      <c r="UTM185" s="198"/>
      <c r="UTN185" s="198"/>
      <c r="UTO185" s="198"/>
      <c r="UTP185" s="198"/>
      <c r="UTQ185" s="198"/>
      <c r="UTR185" s="198"/>
      <c r="UTS185" s="198"/>
      <c r="UTT185" s="198"/>
      <c r="UTU185" s="198"/>
      <c r="UTV185" s="198"/>
      <c r="UTW185" s="198"/>
      <c r="UTX185" s="198"/>
      <c r="UTY185" s="198"/>
      <c r="UTZ185" s="198"/>
      <c r="UUA185" s="198"/>
      <c r="UUB185" s="198"/>
      <c r="UUC185" s="198"/>
      <c r="UUD185" s="198"/>
      <c r="UUE185" s="198"/>
      <c r="UUF185" s="198"/>
      <c r="UUG185" s="198"/>
      <c r="UUH185" s="198"/>
      <c r="UUI185" s="198"/>
      <c r="UUJ185" s="198"/>
      <c r="UUK185" s="198"/>
      <c r="UUL185" s="198"/>
      <c r="UUM185" s="198"/>
      <c r="UUN185" s="198"/>
      <c r="UUO185" s="198"/>
      <c r="UUP185" s="198"/>
      <c r="UUQ185" s="198"/>
      <c r="UUR185" s="198"/>
      <c r="UUS185" s="198"/>
      <c r="UUT185" s="198"/>
      <c r="UUU185" s="198"/>
      <c r="UUV185" s="198"/>
      <c r="UUW185" s="198"/>
      <c r="UUX185" s="198"/>
      <c r="UUY185" s="198"/>
      <c r="UUZ185" s="198"/>
      <c r="UVA185" s="198"/>
      <c r="UVB185" s="198"/>
      <c r="UVC185" s="198"/>
      <c r="UVD185" s="198"/>
      <c r="UVE185" s="198"/>
      <c r="UVF185" s="198"/>
      <c r="UVG185" s="198"/>
      <c r="UVH185" s="198"/>
      <c r="UVI185" s="198"/>
      <c r="UVJ185" s="198"/>
      <c r="UVK185" s="198"/>
      <c r="UVL185" s="198"/>
      <c r="UVM185" s="198"/>
      <c r="UVN185" s="198"/>
      <c r="UVO185" s="198"/>
      <c r="UVP185" s="198"/>
      <c r="UVQ185" s="198"/>
      <c r="UVR185" s="198"/>
      <c r="UVS185" s="198"/>
      <c r="UVT185" s="198"/>
      <c r="UVU185" s="198"/>
      <c r="UVV185" s="198"/>
      <c r="UVW185" s="198"/>
      <c r="UVX185" s="198"/>
      <c r="UVY185" s="198"/>
      <c r="UVZ185" s="198"/>
      <c r="UWA185" s="198"/>
      <c r="UWB185" s="198"/>
      <c r="UWC185" s="198"/>
      <c r="UWD185" s="198"/>
      <c r="UWE185" s="198"/>
      <c r="UWF185" s="198"/>
      <c r="UWG185" s="198"/>
      <c r="UWH185" s="198"/>
      <c r="UWI185" s="198"/>
      <c r="UWJ185" s="198"/>
      <c r="UWK185" s="198"/>
      <c r="UWL185" s="198"/>
      <c r="UWM185" s="198"/>
      <c r="UWN185" s="198"/>
      <c r="UWO185" s="198"/>
      <c r="UWP185" s="198"/>
      <c r="UWQ185" s="198"/>
      <c r="UWR185" s="198"/>
      <c r="UWS185" s="198"/>
      <c r="UWT185" s="198"/>
      <c r="UWU185" s="198"/>
      <c r="UWV185" s="198"/>
      <c r="UWW185" s="198"/>
      <c r="UWX185" s="198"/>
      <c r="UWY185" s="198"/>
      <c r="UWZ185" s="198"/>
      <c r="UXA185" s="198"/>
      <c r="UXB185" s="198"/>
      <c r="UXC185" s="198"/>
      <c r="UXD185" s="198"/>
      <c r="UXE185" s="198"/>
      <c r="UXF185" s="198"/>
      <c r="UXG185" s="198"/>
      <c r="UXH185" s="198"/>
      <c r="UXI185" s="198"/>
      <c r="UXJ185" s="198"/>
      <c r="UXK185" s="198"/>
      <c r="UXL185" s="198"/>
      <c r="UXM185" s="198"/>
      <c r="UXN185" s="198"/>
      <c r="UXO185" s="198"/>
      <c r="UXP185" s="198"/>
      <c r="UXQ185" s="198"/>
      <c r="UXR185" s="198"/>
      <c r="UXS185" s="198"/>
      <c r="UXT185" s="198"/>
      <c r="UXU185" s="198"/>
      <c r="UXV185" s="198"/>
      <c r="UXW185" s="198"/>
      <c r="UXX185" s="198"/>
      <c r="UXY185" s="198"/>
      <c r="UXZ185" s="198"/>
      <c r="UYA185" s="198"/>
      <c r="UYB185" s="198"/>
      <c r="UYC185" s="198"/>
      <c r="UYD185" s="198"/>
      <c r="UYE185" s="198"/>
      <c r="UYF185" s="198"/>
      <c r="UYG185" s="198"/>
      <c r="UYH185" s="198"/>
      <c r="UYI185" s="198"/>
      <c r="UYJ185" s="198"/>
      <c r="UYK185" s="198"/>
      <c r="UYL185" s="198"/>
      <c r="UYM185" s="198"/>
      <c r="UYN185" s="198"/>
      <c r="UYO185" s="198"/>
      <c r="UYP185" s="198"/>
      <c r="UYQ185" s="198"/>
      <c r="UYR185" s="198"/>
      <c r="UYS185" s="198"/>
      <c r="UYT185" s="198"/>
      <c r="UYU185" s="198"/>
      <c r="UYV185" s="198"/>
      <c r="UYW185" s="198"/>
      <c r="UYX185" s="198"/>
      <c r="UYY185" s="198"/>
      <c r="UYZ185" s="198"/>
      <c r="UZA185" s="198"/>
      <c r="UZB185" s="198"/>
      <c r="UZC185" s="198"/>
      <c r="UZD185" s="198"/>
      <c r="UZE185" s="198"/>
      <c r="UZF185" s="198"/>
      <c r="UZG185" s="198"/>
      <c r="UZH185" s="198"/>
      <c r="UZI185" s="198"/>
      <c r="UZJ185" s="198"/>
      <c r="UZK185" s="198"/>
      <c r="UZL185" s="198"/>
      <c r="UZM185" s="198"/>
      <c r="UZN185" s="198"/>
      <c r="UZO185" s="198"/>
      <c r="UZP185" s="198"/>
      <c r="UZQ185" s="198"/>
      <c r="UZR185" s="198"/>
      <c r="UZS185" s="198"/>
      <c r="UZT185" s="198"/>
      <c r="UZU185" s="198"/>
      <c r="UZV185" s="198"/>
      <c r="UZW185" s="198"/>
      <c r="UZX185" s="198"/>
      <c r="UZY185" s="198"/>
      <c r="UZZ185" s="198"/>
      <c r="VAA185" s="198"/>
      <c r="VAB185" s="198"/>
      <c r="VAC185" s="198"/>
      <c r="VAD185" s="198"/>
      <c r="VAE185" s="198"/>
      <c r="VAF185" s="198"/>
      <c r="VAG185" s="198"/>
      <c r="VAH185" s="198"/>
      <c r="VAI185" s="198"/>
      <c r="VAJ185" s="198"/>
      <c r="VAK185" s="198"/>
      <c r="VAL185" s="198"/>
      <c r="VAM185" s="198"/>
      <c r="VAN185" s="198"/>
      <c r="VAO185" s="198"/>
      <c r="VAP185" s="198"/>
      <c r="VAQ185" s="198"/>
      <c r="VAR185" s="198"/>
      <c r="VAS185" s="198"/>
      <c r="VAT185" s="198"/>
      <c r="VAU185" s="198"/>
      <c r="VAV185" s="198"/>
      <c r="VAW185" s="198"/>
      <c r="VAX185" s="198"/>
      <c r="VAY185" s="198"/>
      <c r="VAZ185" s="198"/>
      <c r="VBA185" s="198"/>
      <c r="VBB185" s="198"/>
      <c r="VBC185" s="198"/>
      <c r="VBD185" s="198"/>
      <c r="VBE185" s="198"/>
      <c r="VBF185" s="198"/>
      <c r="VBG185" s="198"/>
      <c r="VBH185" s="198"/>
      <c r="VBI185" s="198"/>
      <c r="VBJ185" s="198"/>
      <c r="VBK185" s="198"/>
      <c r="VBL185" s="198"/>
      <c r="VBM185" s="198"/>
      <c r="VBN185" s="198"/>
      <c r="VBO185" s="198"/>
      <c r="VBP185" s="198"/>
      <c r="VBQ185" s="198"/>
      <c r="VBR185" s="198"/>
      <c r="VBS185" s="198"/>
      <c r="VBT185" s="198"/>
      <c r="VBU185" s="198"/>
      <c r="VBV185" s="198"/>
      <c r="VBW185" s="198"/>
      <c r="VBX185" s="198"/>
      <c r="VBY185" s="198"/>
      <c r="VBZ185" s="198"/>
      <c r="VCA185" s="198"/>
      <c r="VCB185" s="198"/>
      <c r="VCC185" s="198"/>
      <c r="VCD185" s="198"/>
      <c r="VCE185" s="198"/>
      <c r="VCF185" s="198"/>
      <c r="VCG185" s="198"/>
      <c r="VCH185" s="198"/>
      <c r="VCI185" s="198"/>
      <c r="VCJ185" s="198"/>
      <c r="VCK185" s="198"/>
      <c r="VCL185" s="198"/>
      <c r="VCM185" s="198"/>
      <c r="VCN185" s="198"/>
      <c r="VCO185" s="198"/>
      <c r="VCP185" s="198"/>
      <c r="VCQ185" s="198"/>
      <c r="VCR185" s="198"/>
      <c r="VCS185" s="198"/>
      <c r="VCT185" s="198"/>
      <c r="VCU185" s="198"/>
      <c r="VCV185" s="198"/>
      <c r="VCW185" s="198"/>
      <c r="VCX185" s="198"/>
      <c r="VCY185" s="198"/>
      <c r="VCZ185" s="198"/>
      <c r="VDA185" s="198"/>
      <c r="VDB185" s="198"/>
      <c r="VDC185" s="198"/>
      <c r="VDD185" s="198"/>
      <c r="VDE185" s="198"/>
      <c r="VDF185" s="198"/>
      <c r="VDG185" s="198"/>
      <c r="VDH185" s="198"/>
      <c r="VDI185" s="198"/>
      <c r="VDJ185" s="198"/>
      <c r="VDK185" s="198"/>
      <c r="VDL185" s="198"/>
      <c r="VDM185" s="198"/>
      <c r="VDN185" s="198"/>
      <c r="VDO185" s="198"/>
      <c r="VDP185" s="198"/>
      <c r="VDQ185" s="198"/>
      <c r="VDR185" s="198"/>
      <c r="VDS185" s="198"/>
      <c r="VDT185" s="198"/>
      <c r="VDU185" s="198"/>
      <c r="VDV185" s="198"/>
      <c r="VDW185" s="198"/>
      <c r="VDX185" s="198"/>
      <c r="VDY185" s="198"/>
      <c r="VDZ185" s="198"/>
      <c r="VEA185" s="198"/>
      <c r="VEB185" s="198"/>
      <c r="VEC185" s="198"/>
      <c r="VED185" s="198"/>
      <c r="VEE185" s="198"/>
      <c r="VEF185" s="198"/>
      <c r="VEG185" s="198"/>
      <c r="VEH185" s="198"/>
      <c r="VEI185" s="198"/>
      <c r="VEJ185" s="198"/>
      <c r="VEK185" s="198"/>
      <c r="VEL185" s="198"/>
      <c r="VEM185" s="198"/>
      <c r="VEN185" s="198"/>
      <c r="VEO185" s="198"/>
      <c r="VEP185" s="198"/>
      <c r="VEQ185" s="198"/>
      <c r="VER185" s="198"/>
      <c r="VES185" s="198"/>
      <c r="VET185" s="198"/>
      <c r="VEU185" s="198"/>
      <c r="VEV185" s="198"/>
      <c r="VEW185" s="198"/>
      <c r="VEX185" s="198"/>
      <c r="VEY185" s="198"/>
      <c r="VEZ185" s="198"/>
      <c r="VFA185" s="198"/>
      <c r="VFB185" s="198"/>
      <c r="VFC185" s="198"/>
      <c r="VFD185" s="198"/>
      <c r="VFE185" s="198"/>
      <c r="VFF185" s="198"/>
      <c r="VFG185" s="198"/>
      <c r="VFH185" s="198"/>
      <c r="VFI185" s="198"/>
      <c r="VFJ185" s="198"/>
      <c r="VFK185" s="198"/>
      <c r="VFL185" s="198"/>
      <c r="VFM185" s="198"/>
      <c r="VFN185" s="198"/>
      <c r="VFO185" s="198"/>
      <c r="VFP185" s="198"/>
      <c r="VFQ185" s="198"/>
      <c r="VFR185" s="198"/>
      <c r="VFS185" s="198"/>
      <c r="VFT185" s="198"/>
      <c r="VFU185" s="198"/>
      <c r="VFV185" s="198"/>
      <c r="VFW185" s="198"/>
      <c r="VFX185" s="198"/>
      <c r="VFY185" s="198"/>
      <c r="VFZ185" s="198"/>
      <c r="VGA185" s="198"/>
      <c r="VGB185" s="198"/>
      <c r="VGC185" s="198"/>
      <c r="VGD185" s="198"/>
      <c r="VGE185" s="198"/>
      <c r="VGF185" s="198"/>
      <c r="VGG185" s="198"/>
      <c r="VGH185" s="198"/>
      <c r="VGI185" s="198"/>
      <c r="VGJ185" s="198"/>
      <c r="VGK185" s="198"/>
      <c r="VGL185" s="198"/>
      <c r="VGM185" s="198"/>
      <c r="VGN185" s="198"/>
      <c r="VGO185" s="198"/>
      <c r="VGP185" s="198"/>
      <c r="VGQ185" s="198"/>
      <c r="VGR185" s="198"/>
      <c r="VGS185" s="198"/>
      <c r="VGT185" s="198"/>
      <c r="VGU185" s="198"/>
      <c r="VGV185" s="198"/>
      <c r="VGW185" s="198"/>
      <c r="VGX185" s="198"/>
      <c r="VGY185" s="198"/>
      <c r="VGZ185" s="198"/>
      <c r="VHA185" s="198"/>
      <c r="VHB185" s="198"/>
      <c r="VHC185" s="198"/>
      <c r="VHD185" s="198"/>
      <c r="VHE185" s="198"/>
      <c r="VHF185" s="198"/>
      <c r="VHG185" s="198"/>
      <c r="VHH185" s="198"/>
      <c r="VHI185" s="198"/>
      <c r="VHJ185" s="198"/>
      <c r="VHK185" s="198"/>
      <c r="VHL185" s="198"/>
      <c r="VHM185" s="198"/>
      <c r="VHN185" s="198"/>
      <c r="VHO185" s="198"/>
      <c r="VHP185" s="198"/>
      <c r="VHQ185" s="198"/>
      <c r="VHR185" s="198"/>
      <c r="VHS185" s="198"/>
      <c r="VHT185" s="198"/>
      <c r="VHU185" s="198"/>
      <c r="VHV185" s="198"/>
      <c r="VHW185" s="198"/>
      <c r="VHX185" s="198"/>
      <c r="VHY185" s="198"/>
      <c r="VHZ185" s="198"/>
      <c r="VIA185" s="198"/>
      <c r="VIB185" s="198"/>
      <c r="VIC185" s="198"/>
      <c r="VID185" s="198"/>
      <c r="VIE185" s="198"/>
      <c r="VIF185" s="198"/>
      <c r="VIG185" s="198"/>
      <c r="VIH185" s="198"/>
      <c r="VII185" s="198"/>
      <c r="VIJ185" s="198"/>
      <c r="VIK185" s="198"/>
      <c r="VIL185" s="198"/>
      <c r="VIM185" s="198"/>
      <c r="VIN185" s="198"/>
      <c r="VIO185" s="198"/>
      <c r="VIP185" s="198"/>
      <c r="VIQ185" s="198"/>
      <c r="VIR185" s="198"/>
      <c r="VIS185" s="198"/>
      <c r="VIT185" s="198"/>
      <c r="VIU185" s="198"/>
      <c r="VIV185" s="198"/>
      <c r="VIW185" s="198"/>
      <c r="VIX185" s="198"/>
      <c r="VIY185" s="198"/>
      <c r="VIZ185" s="198"/>
      <c r="VJA185" s="198"/>
      <c r="VJB185" s="198"/>
      <c r="VJC185" s="198"/>
      <c r="VJD185" s="198"/>
      <c r="VJE185" s="198"/>
      <c r="VJF185" s="198"/>
      <c r="VJG185" s="198"/>
      <c r="VJH185" s="198"/>
      <c r="VJI185" s="198"/>
      <c r="VJJ185" s="198"/>
      <c r="VJK185" s="198"/>
      <c r="VJL185" s="198"/>
      <c r="VJM185" s="198"/>
      <c r="VJN185" s="198"/>
      <c r="VJO185" s="198"/>
      <c r="VJP185" s="198"/>
      <c r="VJQ185" s="198"/>
      <c r="VJR185" s="198"/>
      <c r="VJS185" s="198"/>
      <c r="VJT185" s="198"/>
      <c r="VJU185" s="198"/>
      <c r="VJV185" s="198"/>
      <c r="VJW185" s="198"/>
      <c r="VJX185" s="198"/>
      <c r="VJY185" s="198"/>
      <c r="VJZ185" s="198"/>
      <c r="VKA185" s="198"/>
      <c r="VKB185" s="198"/>
      <c r="VKC185" s="198"/>
      <c r="VKD185" s="198"/>
      <c r="VKE185" s="198"/>
      <c r="VKF185" s="198"/>
      <c r="VKG185" s="198"/>
      <c r="VKH185" s="198"/>
      <c r="VKI185" s="198"/>
      <c r="VKJ185" s="198"/>
      <c r="VKK185" s="198"/>
      <c r="VKL185" s="198"/>
      <c r="VKM185" s="198"/>
      <c r="VKN185" s="198"/>
      <c r="VKO185" s="198"/>
      <c r="VKP185" s="198"/>
      <c r="VKQ185" s="198"/>
      <c r="VKR185" s="198"/>
      <c r="VKS185" s="198"/>
      <c r="VKT185" s="198"/>
      <c r="VKU185" s="198"/>
      <c r="VKV185" s="198"/>
      <c r="VKW185" s="198"/>
      <c r="VKX185" s="198"/>
      <c r="VKY185" s="198"/>
      <c r="VKZ185" s="198"/>
      <c r="VLA185" s="198"/>
      <c r="VLB185" s="198"/>
      <c r="VLC185" s="198"/>
      <c r="VLD185" s="198"/>
      <c r="VLE185" s="198"/>
      <c r="VLF185" s="198"/>
      <c r="VLG185" s="198"/>
      <c r="VLH185" s="198"/>
      <c r="VLI185" s="198"/>
      <c r="VLJ185" s="198"/>
      <c r="VLK185" s="198"/>
      <c r="VLL185" s="198"/>
      <c r="VLM185" s="198"/>
      <c r="VLN185" s="198"/>
      <c r="VLO185" s="198"/>
      <c r="VLP185" s="198"/>
      <c r="VLQ185" s="198"/>
      <c r="VLR185" s="198"/>
      <c r="VLS185" s="198"/>
      <c r="VLT185" s="198"/>
      <c r="VLU185" s="198"/>
      <c r="VLV185" s="198"/>
      <c r="VLW185" s="198"/>
      <c r="VLX185" s="198"/>
      <c r="VLY185" s="198"/>
      <c r="VLZ185" s="198"/>
      <c r="VMA185" s="198"/>
      <c r="VMB185" s="198"/>
      <c r="VMC185" s="198"/>
      <c r="VMD185" s="198"/>
      <c r="VME185" s="198"/>
      <c r="VMF185" s="198"/>
      <c r="VMG185" s="198"/>
      <c r="VMH185" s="198"/>
      <c r="VMI185" s="198"/>
      <c r="VMJ185" s="198"/>
      <c r="VMK185" s="198"/>
      <c r="VML185" s="198"/>
      <c r="VMM185" s="198"/>
      <c r="VMN185" s="198"/>
      <c r="VMO185" s="198"/>
      <c r="VMP185" s="198"/>
      <c r="VMQ185" s="198"/>
      <c r="VMR185" s="198"/>
      <c r="VMS185" s="198"/>
      <c r="VMT185" s="198"/>
      <c r="VMU185" s="198"/>
      <c r="VMV185" s="198"/>
      <c r="VMW185" s="198"/>
      <c r="VMX185" s="198"/>
      <c r="VMY185" s="198"/>
      <c r="VMZ185" s="198"/>
      <c r="VNA185" s="198"/>
      <c r="VNB185" s="198"/>
      <c r="VNC185" s="198"/>
      <c r="VND185" s="198"/>
      <c r="VNE185" s="198"/>
      <c r="VNF185" s="198"/>
      <c r="VNG185" s="198"/>
      <c r="VNH185" s="198"/>
      <c r="VNI185" s="198"/>
      <c r="VNJ185" s="198"/>
      <c r="VNK185" s="198"/>
      <c r="VNL185" s="198"/>
      <c r="VNM185" s="198"/>
      <c r="VNN185" s="198"/>
      <c r="VNO185" s="198"/>
      <c r="VNP185" s="198"/>
      <c r="VNQ185" s="198"/>
      <c r="VNR185" s="198"/>
      <c r="VNS185" s="198"/>
      <c r="VNT185" s="198"/>
      <c r="VNU185" s="198"/>
      <c r="VNV185" s="198"/>
      <c r="VNW185" s="198"/>
      <c r="VNX185" s="198"/>
      <c r="VNY185" s="198"/>
      <c r="VNZ185" s="198"/>
      <c r="VOA185" s="198"/>
      <c r="VOB185" s="198"/>
      <c r="VOC185" s="198"/>
      <c r="VOD185" s="198"/>
      <c r="VOE185" s="198"/>
      <c r="VOF185" s="198"/>
      <c r="VOG185" s="198"/>
      <c r="VOH185" s="198"/>
      <c r="VOI185" s="198"/>
      <c r="VOJ185" s="198"/>
      <c r="VOK185" s="198"/>
      <c r="VOL185" s="198"/>
      <c r="VOM185" s="198"/>
      <c r="VON185" s="198"/>
      <c r="VOO185" s="198"/>
      <c r="VOP185" s="198"/>
      <c r="VOQ185" s="198"/>
      <c r="VOR185" s="198"/>
      <c r="VOS185" s="198"/>
      <c r="VOT185" s="198"/>
      <c r="VOU185" s="198"/>
      <c r="VOV185" s="198"/>
      <c r="VOW185" s="198"/>
      <c r="VOX185" s="198"/>
      <c r="VOY185" s="198"/>
      <c r="VOZ185" s="198"/>
      <c r="VPA185" s="198"/>
      <c r="VPB185" s="198"/>
      <c r="VPC185" s="198"/>
      <c r="VPD185" s="198"/>
      <c r="VPE185" s="198"/>
      <c r="VPF185" s="198"/>
      <c r="VPG185" s="198"/>
      <c r="VPH185" s="198"/>
      <c r="VPI185" s="198"/>
      <c r="VPJ185" s="198"/>
      <c r="VPK185" s="198"/>
      <c r="VPL185" s="198"/>
      <c r="VPM185" s="198"/>
      <c r="VPN185" s="198"/>
      <c r="VPO185" s="198"/>
      <c r="VPP185" s="198"/>
      <c r="VPQ185" s="198"/>
      <c r="VPR185" s="198"/>
      <c r="VPS185" s="198"/>
      <c r="VPT185" s="198"/>
      <c r="VPU185" s="198"/>
      <c r="VPV185" s="198"/>
      <c r="VPW185" s="198"/>
      <c r="VPX185" s="198"/>
      <c r="VPY185" s="198"/>
      <c r="VPZ185" s="198"/>
      <c r="VQA185" s="198"/>
      <c r="VQB185" s="198"/>
      <c r="VQC185" s="198"/>
      <c r="VQD185" s="198"/>
      <c r="VQE185" s="198"/>
      <c r="VQF185" s="198"/>
      <c r="VQG185" s="198"/>
      <c r="VQH185" s="198"/>
      <c r="VQI185" s="198"/>
      <c r="VQJ185" s="198"/>
      <c r="VQK185" s="198"/>
      <c r="VQL185" s="198"/>
      <c r="VQM185" s="198"/>
      <c r="VQN185" s="198"/>
      <c r="VQO185" s="198"/>
      <c r="VQP185" s="198"/>
      <c r="VQQ185" s="198"/>
      <c r="VQR185" s="198"/>
      <c r="VQS185" s="198"/>
      <c r="VQT185" s="198"/>
      <c r="VQU185" s="198"/>
      <c r="VQV185" s="198"/>
      <c r="VQW185" s="198"/>
      <c r="VQX185" s="198"/>
      <c r="VQY185" s="198"/>
      <c r="VQZ185" s="198"/>
      <c r="VRA185" s="198"/>
      <c r="VRB185" s="198"/>
      <c r="VRC185" s="198"/>
      <c r="VRD185" s="198"/>
      <c r="VRE185" s="198"/>
      <c r="VRF185" s="198"/>
      <c r="VRG185" s="198"/>
      <c r="VRH185" s="198"/>
      <c r="VRI185" s="198"/>
      <c r="VRJ185" s="198"/>
      <c r="VRK185" s="198"/>
      <c r="VRL185" s="198"/>
      <c r="VRM185" s="198"/>
      <c r="VRN185" s="198"/>
      <c r="VRO185" s="198"/>
      <c r="VRP185" s="198"/>
      <c r="VRQ185" s="198"/>
      <c r="VRR185" s="198"/>
      <c r="VRS185" s="198"/>
      <c r="VRT185" s="198"/>
      <c r="VRU185" s="198"/>
      <c r="VRV185" s="198"/>
      <c r="VRW185" s="198"/>
      <c r="VRX185" s="198"/>
      <c r="VRY185" s="198"/>
      <c r="VRZ185" s="198"/>
      <c r="VSA185" s="198"/>
      <c r="VSB185" s="198"/>
      <c r="VSC185" s="198"/>
      <c r="VSD185" s="198"/>
      <c r="VSE185" s="198"/>
      <c r="VSF185" s="198"/>
      <c r="VSG185" s="198"/>
      <c r="VSH185" s="198"/>
      <c r="VSI185" s="198"/>
      <c r="VSJ185" s="198"/>
      <c r="VSK185" s="198"/>
      <c r="VSL185" s="198"/>
      <c r="VSM185" s="198"/>
      <c r="VSN185" s="198"/>
      <c r="VSO185" s="198"/>
      <c r="VSP185" s="198"/>
      <c r="VSQ185" s="198"/>
      <c r="VSR185" s="198"/>
      <c r="VSS185" s="198"/>
      <c r="VST185" s="198"/>
      <c r="VSU185" s="198"/>
      <c r="VSV185" s="198"/>
      <c r="VSW185" s="198"/>
      <c r="VSX185" s="198"/>
      <c r="VSY185" s="198"/>
      <c r="VSZ185" s="198"/>
      <c r="VTA185" s="198"/>
      <c r="VTB185" s="198"/>
      <c r="VTC185" s="198"/>
      <c r="VTD185" s="198"/>
      <c r="VTE185" s="198"/>
      <c r="VTF185" s="198"/>
      <c r="VTG185" s="198"/>
      <c r="VTH185" s="198"/>
      <c r="VTI185" s="198"/>
      <c r="VTJ185" s="198"/>
      <c r="VTK185" s="198"/>
      <c r="VTL185" s="198"/>
      <c r="VTM185" s="198"/>
      <c r="VTN185" s="198"/>
      <c r="VTO185" s="198"/>
      <c r="VTP185" s="198"/>
      <c r="VTQ185" s="198"/>
      <c r="VTR185" s="198"/>
      <c r="VTS185" s="198"/>
      <c r="VTT185" s="198"/>
      <c r="VTU185" s="198"/>
      <c r="VTV185" s="198"/>
      <c r="VTW185" s="198"/>
      <c r="VTX185" s="198"/>
      <c r="VTY185" s="198"/>
      <c r="VTZ185" s="198"/>
      <c r="VUA185" s="198"/>
      <c r="VUB185" s="198"/>
      <c r="VUC185" s="198"/>
      <c r="VUD185" s="198"/>
      <c r="VUE185" s="198"/>
      <c r="VUF185" s="198"/>
      <c r="VUG185" s="198"/>
      <c r="VUH185" s="198"/>
      <c r="VUI185" s="198"/>
      <c r="VUJ185" s="198"/>
      <c r="VUK185" s="198"/>
      <c r="VUL185" s="198"/>
      <c r="VUM185" s="198"/>
      <c r="VUN185" s="198"/>
      <c r="VUO185" s="198"/>
      <c r="VUP185" s="198"/>
      <c r="VUQ185" s="198"/>
      <c r="VUR185" s="198"/>
      <c r="VUS185" s="198"/>
      <c r="VUT185" s="198"/>
      <c r="VUU185" s="198"/>
      <c r="VUV185" s="198"/>
      <c r="VUW185" s="198"/>
      <c r="VUX185" s="198"/>
      <c r="VUY185" s="198"/>
      <c r="VUZ185" s="198"/>
      <c r="VVA185" s="198"/>
      <c r="VVB185" s="198"/>
      <c r="VVC185" s="198"/>
      <c r="VVD185" s="198"/>
      <c r="VVE185" s="198"/>
      <c r="VVF185" s="198"/>
      <c r="VVG185" s="198"/>
      <c r="VVH185" s="198"/>
      <c r="VVI185" s="198"/>
      <c r="VVJ185" s="198"/>
      <c r="VVK185" s="198"/>
      <c r="VVL185" s="198"/>
      <c r="VVM185" s="198"/>
      <c r="VVN185" s="198"/>
      <c r="VVO185" s="198"/>
      <c r="VVP185" s="198"/>
      <c r="VVQ185" s="198"/>
      <c r="VVR185" s="198"/>
      <c r="VVS185" s="198"/>
      <c r="VVT185" s="198"/>
      <c r="VVU185" s="198"/>
      <c r="VVV185" s="198"/>
      <c r="VVW185" s="198"/>
      <c r="VVX185" s="198"/>
      <c r="VVY185" s="198"/>
      <c r="VVZ185" s="198"/>
      <c r="VWA185" s="198"/>
      <c r="VWB185" s="198"/>
      <c r="VWC185" s="198"/>
      <c r="VWD185" s="198"/>
      <c r="VWE185" s="198"/>
      <c r="VWF185" s="198"/>
      <c r="VWG185" s="198"/>
      <c r="VWH185" s="198"/>
      <c r="VWI185" s="198"/>
      <c r="VWJ185" s="198"/>
      <c r="VWK185" s="198"/>
      <c r="VWL185" s="198"/>
      <c r="VWM185" s="198"/>
      <c r="VWN185" s="198"/>
      <c r="VWO185" s="198"/>
      <c r="VWP185" s="198"/>
      <c r="VWQ185" s="198"/>
      <c r="VWR185" s="198"/>
      <c r="VWS185" s="198"/>
      <c r="VWT185" s="198"/>
      <c r="VWU185" s="198"/>
      <c r="VWV185" s="198"/>
      <c r="VWW185" s="198"/>
      <c r="VWX185" s="198"/>
      <c r="VWY185" s="198"/>
      <c r="VWZ185" s="198"/>
      <c r="VXA185" s="198"/>
      <c r="VXB185" s="198"/>
      <c r="VXC185" s="198"/>
      <c r="VXD185" s="198"/>
      <c r="VXE185" s="198"/>
      <c r="VXF185" s="198"/>
      <c r="VXG185" s="198"/>
      <c r="VXH185" s="198"/>
      <c r="VXI185" s="198"/>
      <c r="VXJ185" s="198"/>
      <c r="VXK185" s="198"/>
      <c r="VXL185" s="198"/>
      <c r="VXM185" s="198"/>
      <c r="VXN185" s="198"/>
      <c r="VXO185" s="198"/>
      <c r="VXP185" s="198"/>
      <c r="VXQ185" s="198"/>
      <c r="VXR185" s="198"/>
      <c r="VXS185" s="198"/>
      <c r="VXT185" s="198"/>
      <c r="VXU185" s="198"/>
      <c r="VXV185" s="198"/>
      <c r="VXW185" s="198"/>
      <c r="VXX185" s="198"/>
      <c r="VXY185" s="198"/>
      <c r="VXZ185" s="198"/>
      <c r="VYA185" s="198"/>
      <c r="VYB185" s="198"/>
      <c r="VYC185" s="198"/>
      <c r="VYD185" s="198"/>
      <c r="VYE185" s="198"/>
      <c r="VYF185" s="198"/>
      <c r="VYG185" s="198"/>
      <c r="VYH185" s="198"/>
      <c r="VYI185" s="198"/>
      <c r="VYJ185" s="198"/>
      <c r="VYK185" s="198"/>
      <c r="VYL185" s="198"/>
      <c r="VYM185" s="198"/>
      <c r="VYN185" s="198"/>
      <c r="VYO185" s="198"/>
      <c r="VYP185" s="198"/>
      <c r="VYQ185" s="198"/>
      <c r="VYR185" s="198"/>
      <c r="VYS185" s="198"/>
      <c r="VYT185" s="198"/>
      <c r="VYU185" s="198"/>
      <c r="VYV185" s="198"/>
      <c r="VYW185" s="198"/>
      <c r="VYX185" s="198"/>
      <c r="VYY185" s="198"/>
      <c r="VYZ185" s="198"/>
      <c r="VZA185" s="198"/>
      <c r="VZB185" s="198"/>
      <c r="VZC185" s="198"/>
      <c r="VZD185" s="198"/>
      <c r="VZE185" s="198"/>
      <c r="VZF185" s="198"/>
      <c r="VZG185" s="198"/>
      <c r="VZH185" s="198"/>
      <c r="VZI185" s="198"/>
      <c r="VZJ185" s="198"/>
      <c r="VZK185" s="198"/>
      <c r="VZL185" s="198"/>
      <c r="VZM185" s="198"/>
      <c r="VZN185" s="198"/>
      <c r="VZO185" s="198"/>
      <c r="VZP185" s="198"/>
      <c r="VZQ185" s="198"/>
      <c r="VZR185" s="198"/>
      <c r="VZS185" s="198"/>
      <c r="VZT185" s="198"/>
      <c r="VZU185" s="198"/>
      <c r="VZV185" s="198"/>
      <c r="VZW185" s="198"/>
      <c r="VZX185" s="198"/>
      <c r="VZY185" s="198"/>
      <c r="VZZ185" s="198"/>
      <c r="WAA185" s="198"/>
      <c r="WAB185" s="198"/>
      <c r="WAC185" s="198"/>
      <c r="WAD185" s="198"/>
      <c r="WAE185" s="198"/>
      <c r="WAF185" s="198"/>
      <c r="WAG185" s="198"/>
      <c r="WAH185" s="198"/>
      <c r="WAI185" s="198"/>
      <c r="WAJ185" s="198"/>
      <c r="WAK185" s="198"/>
      <c r="WAL185" s="198"/>
      <c r="WAM185" s="198"/>
      <c r="WAN185" s="198"/>
      <c r="WAO185" s="198"/>
      <c r="WAP185" s="198"/>
      <c r="WAQ185" s="198"/>
      <c r="WAR185" s="198"/>
      <c r="WAS185" s="198"/>
      <c r="WAT185" s="198"/>
      <c r="WAU185" s="198"/>
      <c r="WAV185" s="198"/>
      <c r="WAW185" s="198"/>
      <c r="WAX185" s="198"/>
      <c r="WAY185" s="198"/>
      <c r="WAZ185" s="198"/>
      <c r="WBA185" s="198"/>
      <c r="WBB185" s="198"/>
      <c r="WBC185" s="198"/>
      <c r="WBD185" s="198"/>
      <c r="WBE185" s="198"/>
      <c r="WBF185" s="198"/>
      <c r="WBG185" s="198"/>
      <c r="WBH185" s="198"/>
      <c r="WBI185" s="198"/>
      <c r="WBJ185" s="198"/>
      <c r="WBK185" s="198"/>
      <c r="WBL185" s="198"/>
      <c r="WBM185" s="198"/>
      <c r="WBN185" s="198"/>
      <c r="WBO185" s="198"/>
      <c r="WBP185" s="198"/>
      <c r="WBQ185" s="198"/>
      <c r="WBR185" s="198"/>
      <c r="WBS185" s="198"/>
      <c r="WBT185" s="198"/>
      <c r="WBU185" s="198"/>
      <c r="WBV185" s="198"/>
      <c r="WBW185" s="198"/>
      <c r="WBX185" s="198"/>
      <c r="WBY185" s="198"/>
      <c r="WBZ185" s="198"/>
      <c r="WCA185" s="198"/>
      <c r="WCB185" s="198"/>
      <c r="WCC185" s="198"/>
      <c r="WCD185" s="198"/>
      <c r="WCE185" s="198"/>
      <c r="WCF185" s="198"/>
      <c r="WCG185" s="198"/>
      <c r="WCH185" s="198"/>
      <c r="WCI185" s="198"/>
      <c r="WCJ185" s="198"/>
      <c r="WCK185" s="198"/>
      <c r="WCL185" s="198"/>
      <c r="WCM185" s="198"/>
      <c r="WCN185" s="198"/>
      <c r="WCO185" s="198"/>
      <c r="WCP185" s="198"/>
      <c r="WCQ185" s="198"/>
      <c r="WCR185" s="198"/>
      <c r="WCS185" s="198"/>
      <c r="WCT185" s="198"/>
      <c r="WCU185" s="198"/>
      <c r="WCV185" s="198"/>
      <c r="WCW185" s="198"/>
      <c r="WCX185" s="198"/>
      <c r="WCY185" s="198"/>
      <c r="WCZ185" s="198"/>
      <c r="WDA185" s="198"/>
      <c r="WDB185" s="198"/>
      <c r="WDC185" s="198"/>
      <c r="WDD185" s="198"/>
      <c r="WDE185" s="198"/>
      <c r="WDF185" s="198"/>
      <c r="WDG185" s="198"/>
      <c r="WDH185" s="198"/>
      <c r="WDI185" s="198"/>
      <c r="WDJ185" s="198"/>
      <c r="WDK185" s="198"/>
      <c r="WDL185" s="198"/>
      <c r="WDM185" s="198"/>
      <c r="WDN185" s="198"/>
      <c r="WDO185" s="198"/>
      <c r="WDP185" s="198"/>
      <c r="WDQ185" s="198"/>
      <c r="WDR185" s="198"/>
      <c r="WDS185" s="198"/>
      <c r="WDT185" s="198"/>
      <c r="WDU185" s="198"/>
      <c r="WDV185" s="198"/>
      <c r="WDW185" s="198"/>
      <c r="WDX185" s="198"/>
      <c r="WDY185" s="198"/>
      <c r="WDZ185" s="198"/>
      <c r="WEA185" s="198"/>
      <c r="WEB185" s="198"/>
      <c r="WEC185" s="198"/>
      <c r="WED185" s="198"/>
      <c r="WEE185" s="198"/>
      <c r="WEF185" s="198"/>
      <c r="WEG185" s="198"/>
      <c r="WEH185" s="198"/>
      <c r="WEI185" s="198"/>
      <c r="WEJ185" s="198"/>
      <c r="WEK185" s="198"/>
      <c r="WEL185" s="198"/>
      <c r="WEM185" s="198"/>
      <c r="WEN185" s="198"/>
      <c r="WEO185" s="198"/>
      <c r="WEP185" s="198"/>
      <c r="WEQ185" s="198"/>
      <c r="WER185" s="198"/>
      <c r="WES185" s="198"/>
      <c r="WET185" s="198"/>
      <c r="WEU185" s="198"/>
      <c r="WEV185" s="198"/>
      <c r="WEW185" s="198"/>
      <c r="WEX185" s="198"/>
      <c r="WEY185" s="198"/>
      <c r="WEZ185" s="198"/>
      <c r="WFA185" s="198"/>
      <c r="WFB185" s="198"/>
      <c r="WFC185" s="198"/>
      <c r="WFD185" s="198"/>
      <c r="WFE185" s="198"/>
      <c r="WFF185" s="198"/>
      <c r="WFG185" s="198"/>
      <c r="WFH185" s="198"/>
      <c r="WFI185" s="198"/>
      <c r="WFJ185" s="198"/>
      <c r="WFK185" s="198"/>
      <c r="WFL185" s="198"/>
      <c r="WFM185" s="198"/>
      <c r="WFN185" s="198"/>
      <c r="WFO185" s="198"/>
      <c r="WFP185" s="198"/>
      <c r="WFQ185" s="198"/>
      <c r="WFR185" s="198"/>
      <c r="WFS185" s="198"/>
      <c r="WFT185" s="198"/>
      <c r="WFU185" s="198"/>
      <c r="WFV185" s="198"/>
      <c r="WFW185" s="198"/>
      <c r="WFX185" s="198"/>
      <c r="WFY185" s="198"/>
      <c r="WFZ185" s="198"/>
      <c r="WGA185" s="198"/>
      <c r="WGB185" s="198"/>
      <c r="WGC185" s="198"/>
      <c r="WGD185" s="198"/>
      <c r="WGE185" s="198"/>
      <c r="WGF185" s="198"/>
      <c r="WGG185" s="198"/>
      <c r="WGH185" s="198"/>
      <c r="WGI185" s="198"/>
      <c r="WGJ185" s="198"/>
      <c r="WGK185" s="198"/>
      <c r="WGL185" s="198"/>
      <c r="WGM185" s="198"/>
      <c r="WGN185" s="198"/>
      <c r="WGO185" s="198"/>
      <c r="WGP185" s="198"/>
      <c r="WGQ185" s="198"/>
      <c r="WGR185" s="198"/>
      <c r="WGS185" s="198"/>
      <c r="WGT185" s="198"/>
      <c r="WGU185" s="198"/>
      <c r="WGV185" s="198"/>
      <c r="WGW185" s="198"/>
      <c r="WGX185" s="198"/>
      <c r="WGY185" s="198"/>
      <c r="WGZ185" s="198"/>
      <c r="WHA185" s="198"/>
      <c r="WHB185" s="198"/>
      <c r="WHC185" s="198"/>
      <c r="WHD185" s="198"/>
      <c r="WHE185" s="198"/>
      <c r="WHF185" s="198"/>
      <c r="WHG185" s="198"/>
      <c r="WHH185" s="198"/>
      <c r="WHI185" s="198"/>
      <c r="WHJ185" s="198"/>
      <c r="WHK185" s="198"/>
      <c r="WHL185" s="198"/>
      <c r="WHM185" s="198"/>
      <c r="WHN185" s="198"/>
      <c r="WHO185" s="198"/>
      <c r="WHP185" s="198"/>
      <c r="WHQ185" s="198"/>
      <c r="WHR185" s="198"/>
      <c r="WHS185" s="198"/>
      <c r="WHT185" s="198"/>
      <c r="WHU185" s="198"/>
      <c r="WHV185" s="198"/>
      <c r="WHW185" s="198"/>
      <c r="WHX185" s="198"/>
      <c r="WHY185" s="198"/>
      <c r="WHZ185" s="198"/>
      <c r="WIA185" s="198"/>
      <c r="WIB185" s="198"/>
      <c r="WIC185" s="198"/>
      <c r="WID185" s="198"/>
      <c r="WIE185" s="198"/>
      <c r="WIF185" s="198"/>
      <c r="WIG185" s="198"/>
      <c r="WIH185" s="198"/>
      <c r="WII185" s="198"/>
      <c r="WIJ185" s="198"/>
      <c r="WIK185" s="198"/>
      <c r="WIL185" s="198"/>
      <c r="WIM185" s="198"/>
      <c r="WIN185" s="198"/>
      <c r="WIO185" s="198"/>
      <c r="WIP185" s="198"/>
      <c r="WIQ185" s="198"/>
      <c r="WIR185" s="198"/>
      <c r="WIS185" s="198"/>
      <c r="WIT185" s="198"/>
      <c r="WIU185" s="198"/>
      <c r="WIV185" s="198"/>
      <c r="WIW185" s="198"/>
      <c r="WIX185" s="198"/>
      <c r="WIY185" s="198"/>
      <c r="WIZ185" s="198"/>
      <c r="WJA185" s="198"/>
      <c r="WJB185" s="198"/>
      <c r="WJC185" s="198"/>
      <c r="WJD185" s="198"/>
      <c r="WJE185" s="198"/>
      <c r="WJF185" s="198"/>
      <c r="WJG185" s="198"/>
      <c r="WJH185" s="198"/>
      <c r="WJI185" s="198"/>
      <c r="WJJ185" s="198"/>
      <c r="WJK185" s="198"/>
      <c r="WJL185" s="198"/>
      <c r="WJM185" s="198"/>
      <c r="WJN185" s="198"/>
      <c r="WJO185" s="198"/>
      <c r="WJP185" s="198"/>
      <c r="WJQ185" s="198"/>
      <c r="WJR185" s="198"/>
      <c r="WJS185" s="198"/>
      <c r="WJT185" s="198"/>
      <c r="WJU185" s="198"/>
      <c r="WJV185" s="198"/>
      <c r="WJW185" s="198"/>
      <c r="WJX185" s="198"/>
      <c r="WJY185" s="198"/>
      <c r="WJZ185" s="198"/>
      <c r="WKA185" s="198"/>
      <c r="WKB185" s="198"/>
      <c r="WKC185" s="198"/>
      <c r="WKD185" s="198"/>
      <c r="WKE185" s="198"/>
      <c r="WKF185" s="198"/>
      <c r="WKG185" s="198"/>
      <c r="WKH185" s="198"/>
      <c r="WKI185" s="198"/>
      <c r="WKJ185" s="198"/>
      <c r="WKK185" s="198"/>
      <c r="WKL185" s="198"/>
      <c r="WKM185" s="198"/>
      <c r="WKN185" s="198"/>
      <c r="WKO185" s="198"/>
      <c r="WKP185" s="198"/>
      <c r="WKQ185" s="198"/>
      <c r="WKR185" s="198"/>
      <c r="WKS185" s="198"/>
      <c r="WKT185" s="198"/>
      <c r="WKU185" s="198"/>
      <c r="WKV185" s="198"/>
      <c r="WKW185" s="198"/>
      <c r="WKX185" s="198"/>
      <c r="WKY185" s="198"/>
      <c r="WKZ185" s="198"/>
      <c r="WLA185" s="198"/>
      <c r="WLB185" s="198"/>
      <c r="WLC185" s="198"/>
      <c r="WLD185" s="198"/>
      <c r="WLE185" s="198"/>
      <c r="WLF185" s="198"/>
      <c r="WLG185" s="198"/>
      <c r="WLH185" s="198"/>
      <c r="WLI185" s="198"/>
      <c r="WLJ185" s="198"/>
      <c r="WLK185" s="198"/>
      <c r="WLL185" s="198"/>
      <c r="WLM185" s="198"/>
      <c r="WLN185" s="198"/>
      <c r="WLO185" s="198"/>
      <c r="WLP185" s="198"/>
      <c r="WLQ185" s="198"/>
      <c r="WLR185" s="198"/>
      <c r="WLS185" s="198"/>
      <c r="WLT185" s="198"/>
      <c r="WLU185" s="198"/>
      <c r="WLV185" s="198"/>
      <c r="WLW185" s="198"/>
      <c r="WLX185" s="198"/>
      <c r="WLY185" s="198"/>
      <c r="WLZ185" s="198"/>
      <c r="WMA185" s="198"/>
      <c r="WMB185" s="198"/>
      <c r="WMC185" s="198"/>
      <c r="WMD185" s="198"/>
      <c r="WME185" s="198"/>
      <c r="WMF185" s="198"/>
      <c r="WMG185" s="198"/>
      <c r="WMH185" s="198"/>
      <c r="WMI185" s="198"/>
      <c r="WMJ185" s="198"/>
      <c r="WMK185" s="198"/>
      <c r="WML185" s="198"/>
      <c r="WMM185" s="198"/>
      <c r="WMN185" s="198"/>
      <c r="WMO185" s="198"/>
      <c r="WMP185" s="198"/>
      <c r="WMQ185" s="198"/>
      <c r="WMR185" s="198"/>
      <c r="WMS185" s="198"/>
      <c r="WMT185" s="198"/>
      <c r="WMU185" s="198"/>
      <c r="WMV185" s="198"/>
      <c r="WMW185" s="198"/>
      <c r="WMX185" s="198"/>
      <c r="WMY185" s="198"/>
      <c r="WMZ185" s="198"/>
      <c r="WNA185" s="198"/>
      <c r="WNB185" s="198"/>
      <c r="WNC185" s="198"/>
      <c r="WND185" s="198"/>
      <c r="WNE185" s="198"/>
      <c r="WNF185" s="198"/>
      <c r="WNG185" s="198"/>
      <c r="WNH185" s="198"/>
      <c r="WNI185" s="198"/>
      <c r="WNJ185" s="198"/>
      <c r="WNK185" s="198"/>
      <c r="WNL185" s="198"/>
      <c r="WNM185" s="198"/>
      <c r="WNN185" s="198"/>
      <c r="WNO185" s="198"/>
      <c r="WNP185" s="198"/>
      <c r="WNQ185" s="198"/>
      <c r="WNR185" s="198"/>
      <c r="WNS185" s="198"/>
      <c r="WNT185" s="198"/>
      <c r="WNU185" s="198"/>
      <c r="WNV185" s="198"/>
      <c r="WNW185" s="198"/>
      <c r="WNX185" s="198"/>
      <c r="WNY185" s="198"/>
      <c r="WNZ185" s="198"/>
      <c r="WOA185" s="198"/>
      <c r="WOB185" s="198"/>
      <c r="WOC185" s="198"/>
      <c r="WOD185" s="198"/>
      <c r="WOE185" s="198"/>
      <c r="WOF185" s="198"/>
      <c r="WOG185" s="198"/>
      <c r="WOH185" s="198"/>
      <c r="WOI185" s="198"/>
      <c r="WOJ185" s="198"/>
      <c r="WOK185" s="198"/>
      <c r="WOL185" s="198"/>
      <c r="WOM185" s="198"/>
      <c r="WON185" s="198"/>
      <c r="WOO185" s="198"/>
      <c r="WOP185" s="198"/>
      <c r="WOQ185" s="198"/>
      <c r="WOR185" s="198"/>
      <c r="WOS185" s="198"/>
      <c r="WOT185" s="198"/>
      <c r="WOU185" s="198"/>
      <c r="WOV185" s="198"/>
      <c r="WOW185" s="198"/>
      <c r="WOX185" s="198"/>
      <c r="WOY185" s="198"/>
      <c r="WOZ185" s="198"/>
      <c r="WPA185" s="198"/>
      <c r="WPB185" s="198"/>
      <c r="WPC185" s="198"/>
      <c r="WPD185" s="198"/>
      <c r="WPE185" s="198"/>
      <c r="WPF185" s="198"/>
      <c r="WPG185" s="198"/>
      <c r="WPH185" s="198"/>
      <c r="WPI185" s="198"/>
      <c r="WPJ185" s="198"/>
      <c r="WPK185" s="198"/>
      <c r="WPL185" s="198"/>
      <c r="WPM185" s="198"/>
      <c r="WPN185" s="198"/>
      <c r="WPO185" s="198"/>
      <c r="WPP185" s="198"/>
      <c r="WPQ185" s="198"/>
      <c r="WPR185" s="198"/>
      <c r="WPS185" s="198"/>
      <c r="WPT185" s="198"/>
      <c r="WPU185" s="198"/>
      <c r="WPV185" s="198"/>
      <c r="WPW185" s="198"/>
      <c r="WPX185" s="198"/>
      <c r="WPY185" s="198"/>
      <c r="WPZ185" s="198"/>
      <c r="WQA185" s="198"/>
      <c r="WQB185" s="198"/>
      <c r="WQC185" s="198"/>
      <c r="WQD185" s="198"/>
      <c r="WQE185" s="198"/>
      <c r="WQF185" s="198"/>
      <c r="WQG185" s="198"/>
      <c r="WQH185" s="198"/>
      <c r="WQI185" s="198"/>
      <c r="WQJ185" s="198"/>
      <c r="WQK185" s="198"/>
      <c r="WQL185" s="198"/>
      <c r="WQM185" s="198"/>
      <c r="WQN185" s="198"/>
      <c r="WQO185" s="198"/>
      <c r="WQP185" s="198"/>
      <c r="WQQ185" s="198"/>
      <c r="WQR185" s="198"/>
      <c r="WQS185" s="198"/>
      <c r="WQT185" s="198"/>
      <c r="WQU185" s="198"/>
      <c r="WQV185" s="198"/>
      <c r="WQW185" s="198"/>
      <c r="WQX185" s="198"/>
      <c r="WQY185" s="198"/>
      <c r="WQZ185" s="198"/>
      <c r="WRA185" s="198"/>
      <c r="WRB185" s="198"/>
      <c r="WRC185" s="198"/>
      <c r="WRD185" s="198"/>
      <c r="WRE185" s="198"/>
      <c r="WRF185" s="198"/>
      <c r="WRG185" s="198"/>
      <c r="WRH185" s="198"/>
      <c r="WRI185" s="198"/>
      <c r="WRJ185" s="198"/>
      <c r="WRK185" s="198"/>
      <c r="WRL185" s="198"/>
      <c r="WRM185" s="198"/>
      <c r="WRN185" s="198"/>
      <c r="WRO185" s="198"/>
      <c r="WRP185" s="198"/>
      <c r="WRQ185" s="198"/>
      <c r="WRR185" s="198"/>
      <c r="WRS185" s="198"/>
      <c r="WRT185" s="198"/>
      <c r="WRU185" s="198"/>
      <c r="WRV185" s="198"/>
      <c r="WRW185" s="198"/>
      <c r="WRX185" s="198"/>
      <c r="WRY185" s="198"/>
      <c r="WRZ185" s="198"/>
      <c r="WSA185" s="198"/>
      <c r="WSB185" s="198"/>
      <c r="WSC185" s="198"/>
      <c r="WSD185" s="198"/>
      <c r="WSE185" s="198"/>
      <c r="WSF185" s="198"/>
      <c r="WSG185" s="198"/>
      <c r="WSH185" s="198"/>
      <c r="WSI185" s="198"/>
      <c r="WSJ185" s="198"/>
      <c r="WSK185" s="198"/>
      <c r="WSL185" s="198"/>
      <c r="WSM185" s="198"/>
      <c r="WSN185" s="198"/>
      <c r="WSO185" s="198"/>
      <c r="WSP185" s="198"/>
      <c r="WSQ185" s="198"/>
      <c r="WSR185" s="198"/>
      <c r="WSS185" s="198"/>
      <c r="WST185" s="198"/>
      <c r="WSU185" s="198"/>
      <c r="WSV185" s="198"/>
      <c r="WSW185" s="198"/>
      <c r="WSX185" s="198"/>
      <c r="WSY185" s="198"/>
      <c r="WSZ185" s="198"/>
      <c r="WTA185" s="198"/>
      <c r="WTB185" s="198"/>
      <c r="WTC185" s="198"/>
      <c r="WTD185" s="198"/>
      <c r="WTE185" s="198"/>
      <c r="WTF185" s="198"/>
      <c r="WTG185" s="198"/>
      <c r="WTH185" s="198"/>
      <c r="WTI185" s="198"/>
      <c r="WTJ185" s="198"/>
      <c r="WTK185" s="198"/>
      <c r="WTL185" s="198"/>
      <c r="WTM185" s="198"/>
      <c r="WTN185" s="198"/>
      <c r="WTO185" s="198"/>
      <c r="WTP185" s="198"/>
      <c r="WTQ185" s="198"/>
      <c r="WTR185" s="198"/>
      <c r="WTS185" s="198"/>
      <c r="WTT185" s="198"/>
      <c r="WTU185" s="198"/>
      <c r="WTV185" s="198"/>
      <c r="WTW185" s="198"/>
      <c r="WTX185" s="198"/>
      <c r="WTY185" s="198"/>
      <c r="WTZ185" s="198"/>
      <c r="WUA185" s="198"/>
      <c r="WUB185" s="198"/>
      <c r="WUC185" s="198"/>
      <c r="WUD185" s="198"/>
      <c r="WUE185" s="198"/>
      <c r="WUF185" s="198"/>
      <c r="WUG185" s="198"/>
      <c r="WUH185" s="198"/>
      <c r="WUI185" s="198"/>
      <c r="WUJ185" s="198"/>
      <c r="WUK185" s="198"/>
      <c r="WUL185" s="198"/>
      <c r="WUM185" s="198"/>
      <c r="WUN185" s="198"/>
      <c r="WUO185" s="198"/>
      <c r="WUP185" s="198"/>
      <c r="WUQ185" s="198"/>
      <c r="WUR185" s="198"/>
      <c r="WUS185" s="198"/>
      <c r="WUT185" s="198"/>
      <c r="WUU185" s="198"/>
      <c r="WUV185" s="198"/>
      <c r="WUW185" s="198"/>
      <c r="WUX185" s="198"/>
      <c r="WUY185" s="198"/>
      <c r="WUZ185" s="198"/>
      <c r="WVA185" s="198"/>
      <c r="WVB185" s="198"/>
      <c r="WVC185" s="198"/>
      <c r="WVD185" s="198"/>
      <c r="WVE185" s="198"/>
      <c r="WVF185" s="198"/>
      <c r="WVG185" s="198"/>
      <c r="WVH185" s="198"/>
      <c r="WVI185" s="198"/>
      <c r="WVJ185" s="198"/>
      <c r="WVK185" s="198"/>
      <c r="WVL185" s="198"/>
      <c r="WVM185" s="198"/>
      <c r="WVN185" s="198"/>
      <c r="WVO185" s="198"/>
      <c r="WVP185" s="198"/>
      <c r="WVQ185" s="198"/>
      <c r="WVR185" s="198"/>
      <c r="WVS185" s="198"/>
      <c r="WVT185" s="198"/>
      <c r="WVU185" s="198"/>
      <c r="WVV185" s="198"/>
      <c r="WVW185" s="198"/>
      <c r="WVX185" s="198"/>
      <c r="WVY185" s="198"/>
      <c r="WVZ185" s="198"/>
      <c r="WWA185" s="198"/>
      <c r="WWB185" s="198"/>
      <c r="WWC185" s="198"/>
      <c r="WWD185" s="198"/>
      <c r="WWE185" s="198"/>
      <c r="WWF185" s="198"/>
      <c r="WWG185" s="198"/>
      <c r="WWH185" s="198"/>
      <c r="WWI185" s="198"/>
      <c r="WWJ185" s="198"/>
      <c r="WWK185" s="198"/>
      <c r="WWL185" s="198"/>
      <c r="WWM185" s="198"/>
      <c r="WWN185" s="198"/>
      <c r="WWO185" s="198"/>
      <c r="WWP185" s="198"/>
      <c r="WWQ185" s="198"/>
      <c r="WWR185" s="198"/>
      <c r="WWS185" s="198"/>
      <c r="WWT185" s="198"/>
      <c r="WWU185" s="198"/>
      <c r="WWV185" s="198"/>
      <c r="WWW185" s="198"/>
      <c r="WWX185" s="198"/>
      <c r="WWY185" s="198"/>
      <c r="WWZ185" s="198"/>
      <c r="WXA185" s="198"/>
      <c r="WXB185" s="198"/>
      <c r="WXC185" s="198"/>
      <c r="WXD185" s="198"/>
      <c r="WXE185" s="198"/>
      <c r="WXF185" s="198"/>
      <c r="WXG185" s="198"/>
      <c r="WXH185" s="198"/>
      <c r="WXI185" s="198"/>
      <c r="WXJ185" s="198"/>
      <c r="WXK185" s="198"/>
      <c r="WXL185" s="198"/>
      <c r="WXM185" s="198"/>
      <c r="WXN185" s="198"/>
      <c r="WXO185" s="198"/>
      <c r="WXP185" s="198"/>
      <c r="WXQ185" s="198"/>
      <c r="WXR185" s="198"/>
      <c r="WXS185" s="198"/>
      <c r="WXT185" s="198"/>
      <c r="WXU185" s="198"/>
      <c r="WXV185" s="198"/>
      <c r="WXW185" s="198"/>
      <c r="WXX185" s="198"/>
      <c r="WXY185" s="198"/>
      <c r="WXZ185" s="198"/>
      <c r="WYA185" s="198"/>
      <c r="WYB185" s="198"/>
      <c r="WYC185" s="198"/>
      <c r="WYD185" s="198"/>
      <c r="WYE185" s="198"/>
      <c r="WYF185" s="198"/>
      <c r="WYG185" s="198"/>
      <c r="WYH185" s="198"/>
      <c r="WYI185" s="198"/>
      <c r="WYJ185" s="198"/>
      <c r="WYK185" s="198"/>
      <c r="WYL185" s="198"/>
      <c r="WYM185" s="198"/>
      <c r="WYN185" s="198"/>
      <c r="WYO185" s="198"/>
      <c r="WYP185" s="198"/>
      <c r="WYQ185" s="198"/>
      <c r="WYR185" s="198"/>
      <c r="WYS185" s="198"/>
      <c r="WYT185" s="198"/>
      <c r="WYU185" s="198"/>
      <c r="WYV185" s="198"/>
      <c r="WYW185" s="198"/>
      <c r="WYX185" s="198"/>
      <c r="WYY185" s="198"/>
      <c r="WYZ185" s="198"/>
      <c r="WZA185" s="198"/>
      <c r="WZB185" s="198"/>
      <c r="WZC185" s="198"/>
      <c r="WZD185" s="198"/>
      <c r="WZE185" s="198"/>
      <c r="WZF185" s="198"/>
      <c r="WZG185" s="198"/>
      <c r="WZH185" s="198"/>
      <c r="WZI185" s="198"/>
      <c r="WZJ185" s="198"/>
      <c r="WZK185" s="198"/>
      <c r="WZL185" s="198"/>
      <c r="WZM185" s="198"/>
      <c r="WZN185" s="198"/>
      <c r="WZO185" s="198"/>
      <c r="WZP185" s="198"/>
      <c r="WZQ185" s="198"/>
      <c r="WZR185" s="198"/>
      <c r="WZS185" s="198"/>
      <c r="WZT185" s="198"/>
      <c r="WZU185" s="198"/>
      <c r="WZV185" s="198"/>
      <c r="WZW185" s="198"/>
      <c r="WZX185" s="198"/>
      <c r="WZY185" s="198"/>
      <c r="WZZ185" s="198"/>
      <c r="XAA185" s="198"/>
      <c r="XAB185" s="198"/>
      <c r="XAC185" s="198"/>
      <c r="XAD185" s="198"/>
      <c r="XAE185" s="198"/>
      <c r="XAF185" s="198"/>
      <c r="XAG185" s="198"/>
      <c r="XAH185" s="198"/>
      <c r="XAI185" s="198"/>
      <c r="XAJ185" s="198"/>
      <c r="XAK185" s="198"/>
      <c r="XAL185" s="198"/>
      <c r="XAM185" s="198"/>
      <c r="XAN185" s="198"/>
      <c r="XAO185" s="198"/>
      <c r="XAP185" s="198"/>
      <c r="XAQ185" s="198"/>
      <c r="XAR185" s="198"/>
      <c r="XAS185" s="198"/>
      <c r="XAT185" s="198"/>
      <c r="XAU185" s="198"/>
      <c r="XAV185" s="198"/>
      <c r="XAW185" s="198"/>
      <c r="XAX185" s="198"/>
      <c r="XAY185" s="198"/>
      <c r="XAZ185" s="198"/>
      <c r="XBA185" s="198"/>
      <c r="XBB185" s="198"/>
      <c r="XBC185" s="198"/>
      <c r="XBD185" s="198"/>
      <c r="XBE185" s="198"/>
      <c r="XBF185" s="198"/>
      <c r="XBG185" s="198"/>
      <c r="XBH185" s="198"/>
      <c r="XBI185" s="198"/>
      <c r="XBJ185" s="198"/>
      <c r="XBK185" s="198"/>
      <c r="XBL185" s="198"/>
      <c r="XBM185" s="198"/>
      <c r="XBN185" s="198"/>
      <c r="XBO185" s="198"/>
      <c r="XBP185" s="198"/>
      <c r="XBQ185" s="198"/>
      <c r="XBR185" s="198"/>
      <c r="XBS185" s="198"/>
      <c r="XBT185" s="198"/>
      <c r="XBU185" s="198"/>
      <c r="XBV185" s="198"/>
      <c r="XBW185" s="198"/>
      <c r="XBX185" s="198"/>
      <c r="XBY185" s="198"/>
      <c r="XBZ185" s="198"/>
      <c r="XCA185" s="198"/>
      <c r="XCB185" s="198"/>
      <c r="XCC185" s="198"/>
      <c r="XCD185" s="198"/>
      <c r="XCE185" s="198"/>
      <c r="XCF185" s="198"/>
      <c r="XCG185" s="198"/>
      <c r="XCH185" s="198"/>
      <c r="XCI185" s="198"/>
      <c r="XCJ185" s="198"/>
      <c r="XCK185" s="198"/>
      <c r="XCL185" s="198"/>
      <c r="XCM185" s="198"/>
      <c r="XCN185" s="198"/>
      <c r="XCO185" s="198"/>
      <c r="XCP185" s="198"/>
      <c r="XCQ185" s="198"/>
      <c r="XCR185" s="198"/>
      <c r="XCS185" s="198"/>
      <c r="XCT185" s="198"/>
      <c r="XCU185" s="198"/>
      <c r="XCV185" s="198"/>
      <c r="XCW185" s="198"/>
      <c r="XCX185" s="198"/>
      <c r="XCY185" s="198"/>
      <c r="XCZ185" s="198"/>
      <c r="XDA185" s="198"/>
      <c r="XDB185" s="198"/>
      <c r="XDC185" s="198"/>
      <c r="XDD185" s="198"/>
      <c r="XDE185" s="198"/>
      <c r="XDF185" s="198"/>
      <c r="XDG185" s="198"/>
      <c r="XDH185" s="198"/>
      <c r="XDI185" s="198"/>
      <c r="XDJ185" s="198"/>
      <c r="XDK185" s="198"/>
      <c r="XDL185" s="198"/>
      <c r="XDM185" s="198"/>
      <c r="XDN185" s="198"/>
      <c r="XDO185" s="198"/>
      <c r="XDP185" s="198"/>
      <c r="XDQ185" s="198"/>
      <c r="XDR185" s="198"/>
      <c r="XDS185" s="198"/>
      <c r="XDT185" s="198"/>
      <c r="XDU185" s="198"/>
      <c r="XDV185" s="198"/>
      <c r="XDW185" s="198"/>
      <c r="XDX185" s="198"/>
      <c r="XDY185" s="198"/>
      <c r="XDZ185" s="198"/>
      <c r="XEA185" s="198"/>
      <c r="XEB185" s="198"/>
      <c r="XEC185" s="198"/>
      <c r="XED185" s="198"/>
      <c r="XEE185" s="198"/>
      <c r="XEF185" s="198"/>
      <c r="XEG185" s="198"/>
      <c r="XEH185" s="198"/>
      <c r="XEI185" s="198"/>
      <c r="XEJ185" s="198"/>
      <c r="XEK185" s="198"/>
      <c r="XEL185" s="198"/>
      <c r="XEM185" s="198"/>
      <c r="XEN185" s="198"/>
    </row>
    <row r="186" spans="1:16377" s="198" customFormat="1" ht="45" hidden="1" x14ac:dyDescent="0.2">
      <c r="A186" s="207">
        <v>2012520000244</v>
      </c>
      <c r="B186" s="208" t="s">
        <v>344</v>
      </c>
      <c r="C186" s="209" t="s">
        <v>52</v>
      </c>
      <c r="D186" s="209" t="s">
        <v>1429</v>
      </c>
      <c r="E186" s="216">
        <f t="shared" si="6"/>
        <v>169471580</v>
      </c>
      <c r="F186" s="211">
        <v>0</v>
      </c>
      <c r="G186" s="216">
        <v>169471580</v>
      </c>
      <c r="H186" s="211">
        <v>0</v>
      </c>
      <c r="I186" s="211">
        <v>0</v>
      </c>
      <c r="J186" s="211">
        <v>0</v>
      </c>
      <c r="K186" s="211">
        <v>0</v>
      </c>
      <c r="L186" s="211">
        <f t="shared" si="7"/>
        <v>0</v>
      </c>
      <c r="M186" s="211">
        <v>0</v>
      </c>
      <c r="N186" s="211">
        <v>0</v>
      </c>
      <c r="O186" s="211">
        <v>0</v>
      </c>
      <c r="P186" s="211">
        <v>0</v>
      </c>
      <c r="Q186" s="211">
        <v>0</v>
      </c>
      <c r="R186" s="211">
        <v>0</v>
      </c>
      <c r="S186" s="211">
        <f t="shared" si="8"/>
        <v>169471580</v>
      </c>
      <c r="T186" s="211">
        <v>1405</v>
      </c>
      <c r="U186" s="209" t="s">
        <v>40</v>
      </c>
      <c r="V186" s="209" t="s">
        <v>345</v>
      </c>
      <c r="W186" s="209" t="s">
        <v>42</v>
      </c>
      <c r="X186" s="209" t="s">
        <v>346</v>
      </c>
      <c r="Y186" s="209" t="s">
        <v>145</v>
      </c>
      <c r="Z186" s="209" t="s">
        <v>146</v>
      </c>
      <c r="AA186" s="209" t="s">
        <v>147</v>
      </c>
      <c r="AB186" s="213" t="s">
        <v>1129</v>
      </c>
      <c r="AC186" s="214">
        <v>41260</v>
      </c>
      <c r="XEO186" s="221"/>
      <c r="XEP186" s="209"/>
      <c r="XEQ186" s="222"/>
      <c r="XER186" s="216"/>
      <c r="XES186" s="216"/>
      <c r="XET186" s="216"/>
      <c r="XEU186" s="223"/>
      <c r="XEV186" s="223"/>
      <c r="XEW186" s="223"/>
    </row>
    <row r="187" spans="1:16377" s="198" customFormat="1" ht="45" hidden="1" x14ac:dyDescent="0.2">
      <c r="A187" s="207">
        <v>2012520000245</v>
      </c>
      <c r="B187" s="208" t="s">
        <v>347</v>
      </c>
      <c r="C187" s="209" t="s">
        <v>53</v>
      </c>
      <c r="D187" s="209" t="s">
        <v>1428</v>
      </c>
      <c r="E187" s="216">
        <f t="shared" si="6"/>
        <v>69997825</v>
      </c>
      <c r="F187" s="211">
        <v>0</v>
      </c>
      <c r="G187" s="216">
        <v>50000000</v>
      </c>
      <c r="H187" s="211">
        <v>19997825</v>
      </c>
      <c r="I187" s="211">
        <v>0</v>
      </c>
      <c r="J187" s="211">
        <v>0</v>
      </c>
      <c r="K187" s="211">
        <v>0</v>
      </c>
      <c r="L187" s="211">
        <f t="shared" si="7"/>
        <v>0</v>
      </c>
      <c r="M187" s="211">
        <v>0</v>
      </c>
      <c r="N187" s="211">
        <v>0</v>
      </c>
      <c r="O187" s="211">
        <v>0</v>
      </c>
      <c r="P187" s="211">
        <v>0</v>
      </c>
      <c r="Q187" s="211">
        <v>0</v>
      </c>
      <c r="R187" s="211">
        <v>0</v>
      </c>
      <c r="S187" s="211">
        <f t="shared" si="8"/>
        <v>69997825</v>
      </c>
      <c r="T187" s="211">
        <v>1002</v>
      </c>
      <c r="U187" s="209" t="s">
        <v>12</v>
      </c>
      <c r="V187" s="209" t="s">
        <v>13</v>
      </c>
      <c r="W187" s="209" t="s">
        <v>27</v>
      </c>
      <c r="X187" s="209" t="s">
        <v>348</v>
      </c>
      <c r="Y187" s="209" t="s">
        <v>76</v>
      </c>
      <c r="Z187" s="209" t="s">
        <v>135</v>
      </c>
      <c r="AA187" s="209" t="s">
        <v>136</v>
      </c>
      <c r="AB187" s="213" t="s">
        <v>1129</v>
      </c>
      <c r="AC187" s="214">
        <v>41260</v>
      </c>
    </row>
    <row r="188" spans="1:16377" s="198" customFormat="1" ht="33.75" hidden="1" x14ac:dyDescent="0.2">
      <c r="A188" s="207">
        <v>2012520000246</v>
      </c>
      <c r="B188" s="208" t="s">
        <v>1231</v>
      </c>
      <c r="C188" s="209" t="s">
        <v>16</v>
      </c>
      <c r="D188" s="209" t="s">
        <v>1428</v>
      </c>
      <c r="E188" s="216">
        <f t="shared" si="6"/>
        <v>0</v>
      </c>
      <c r="F188" s="211">
        <v>0</v>
      </c>
      <c r="G188" s="216">
        <v>0</v>
      </c>
      <c r="H188" s="211">
        <v>0</v>
      </c>
      <c r="I188" s="211">
        <v>0</v>
      </c>
      <c r="J188" s="211">
        <v>0</v>
      </c>
      <c r="K188" s="211">
        <v>0</v>
      </c>
      <c r="L188" s="211">
        <f t="shared" si="7"/>
        <v>0</v>
      </c>
      <c r="M188" s="211">
        <v>0</v>
      </c>
      <c r="N188" s="211">
        <v>0</v>
      </c>
      <c r="O188" s="211">
        <v>0</v>
      </c>
      <c r="P188" s="211">
        <v>0</v>
      </c>
      <c r="Q188" s="211">
        <v>0</v>
      </c>
      <c r="R188" s="211">
        <v>0</v>
      </c>
      <c r="S188" s="211">
        <f t="shared" si="8"/>
        <v>0</v>
      </c>
      <c r="T188" s="211">
        <v>0</v>
      </c>
      <c r="U188" s="209" t="s">
        <v>1266</v>
      </c>
      <c r="V188" s="209" t="s">
        <v>891</v>
      </c>
      <c r="W188" s="209" t="s">
        <v>23</v>
      </c>
      <c r="X188" s="209" t="s">
        <v>891</v>
      </c>
      <c r="Y188" s="209"/>
      <c r="Z188" s="209"/>
      <c r="AA188" s="209"/>
      <c r="AB188" s="213" t="s">
        <v>1134</v>
      </c>
      <c r="AC188" s="214">
        <v>41261</v>
      </c>
    </row>
    <row r="189" spans="1:16377" s="198" customFormat="1" ht="33.75" hidden="1" x14ac:dyDescent="0.2">
      <c r="A189" s="207">
        <v>2012520000247</v>
      </c>
      <c r="B189" s="208" t="s">
        <v>1232</v>
      </c>
      <c r="C189" s="209" t="s">
        <v>171</v>
      </c>
      <c r="D189" s="209" t="s">
        <v>1430</v>
      </c>
      <c r="E189" s="216">
        <f t="shared" si="6"/>
        <v>0</v>
      </c>
      <c r="F189" s="211">
        <v>0</v>
      </c>
      <c r="G189" s="216">
        <v>0</v>
      </c>
      <c r="H189" s="211">
        <v>0</v>
      </c>
      <c r="I189" s="211">
        <v>0</v>
      </c>
      <c r="J189" s="211">
        <v>0</v>
      </c>
      <c r="K189" s="211">
        <v>0</v>
      </c>
      <c r="L189" s="211">
        <f t="shared" si="7"/>
        <v>0</v>
      </c>
      <c r="M189" s="211">
        <v>0</v>
      </c>
      <c r="N189" s="211">
        <v>0</v>
      </c>
      <c r="O189" s="211">
        <v>0</v>
      </c>
      <c r="P189" s="211">
        <v>0</v>
      </c>
      <c r="Q189" s="211">
        <v>0</v>
      </c>
      <c r="R189" s="211">
        <v>0</v>
      </c>
      <c r="S189" s="211">
        <f t="shared" si="8"/>
        <v>0</v>
      </c>
      <c r="T189" s="211">
        <v>0</v>
      </c>
      <c r="U189" s="209" t="s">
        <v>1418</v>
      </c>
      <c r="V189" s="209" t="s">
        <v>1355</v>
      </c>
      <c r="W189" s="209" t="s">
        <v>1356</v>
      </c>
      <c r="X189" s="209" t="s">
        <v>1355</v>
      </c>
      <c r="Y189" s="209"/>
      <c r="Z189" s="209"/>
      <c r="AA189" s="209"/>
      <c r="AB189" s="213" t="s">
        <v>1134</v>
      </c>
      <c r="AC189" s="214">
        <v>41262</v>
      </c>
    </row>
    <row r="190" spans="1:16377" s="198" customFormat="1" ht="45" hidden="1" x14ac:dyDescent="0.2">
      <c r="A190" s="207">
        <v>2012520000248</v>
      </c>
      <c r="B190" s="208" t="s">
        <v>349</v>
      </c>
      <c r="C190" s="209" t="s">
        <v>20</v>
      </c>
      <c r="D190" s="209" t="s">
        <v>1423</v>
      </c>
      <c r="E190" s="216">
        <f t="shared" si="6"/>
        <v>120000000</v>
      </c>
      <c r="F190" s="211">
        <v>72000000</v>
      </c>
      <c r="G190" s="216">
        <v>0</v>
      </c>
      <c r="H190" s="211">
        <v>0</v>
      </c>
      <c r="I190" s="211">
        <v>0</v>
      </c>
      <c r="J190" s="211">
        <v>0</v>
      </c>
      <c r="K190" s="211">
        <v>48000000</v>
      </c>
      <c r="L190" s="217">
        <f t="shared" si="7"/>
        <v>2878999997</v>
      </c>
      <c r="M190" s="211">
        <v>-2000000</v>
      </c>
      <c r="N190" s="211">
        <v>0</v>
      </c>
      <c r="O190" s="211">
        <v>2878999997</v>
      </c>
      <c r="P190" s="211">
        <v>0</v>
      </c>
      <c r="Q190" s="211">
        <v>0</v>
      </c>
      <c r="R190" s="211">
        <v>2000000</v>
      </c>
      <c r="S190" s="211">
        <f t="shared" si="8"/>
        <v>2998999997</v>
      </c>
      <c r="T190" s="211">
        <v>19122</v>
      </c>
      <c r="U190" s="209" t="s">
        <v>22</v>
      </c>
      <c r="V190" s="209" t="s">
        <v>350</v>
      </c>
      <c r="W190" s="209" t="s">
        <v>23</v>
      </c>
      <c r="X190" s="209" t="s">
        <v>350</v>
      </c>
      <c r="Y190" s="209" t="s">
        <v>76</v>
      </c>
      <c r="Z190" s="209" t="s">
        <v>135</v>
      </c>
      <c r="AA190" s="209" t="s">
        <v>136</v>
      </c>
      <c r="AB190" s="213" t="s">
        <v>1415</v>
      </c>
      <c r="AC190" s="214">
        <v>41324</v>
      </c>
    </row>
    <row r="191" spans="1:16377" s="198" customFormat="1" ht="56.25" hidden="1" x14ac:dyDescent="0.2">
      <c r="A191" s="207">
        <v>2012520000249</v>
      </c>
      <c r="B191" s="208" t="s">
        <v>351</v>
      </c>
      <c r="C191" s="209" t="s">
        <v>352</v>
      </c>
      <c r="D191" s="209" t="s">
        <v>1426</v>
      </c>
      <c r="E191" s="216">
        <f t="shared" si="6"/>
        <v>101000000</v>
      </c>
      <c r="F191" s="211">
        <v>0</v>
      </c>
      <c r="G191" s="216">
        <v>101000000</v>
      </c>
      <c r="H191" s="211">
        <v>0</v>
      </c>
      <c r="I191" s="211">
        <v>0</v>
      </c>
      <c r="J191" s="211">
        <v>0</v>
      </c>
      <c r="K191" s="211">
        <v>0</v>
      </c>
      <c r="L191" s="211">
        <f t="shared" si="7"/>
        <v>0</v>
      </c>
      <c r="M191" s="211">
        <v>0</v>
      </c>
      <c r="N191" s="211">
        <v>0</v>
      </c>
      <c r="O191" s="211">
        <v>0</v>
      </c>
      <c r="P191" s="211">
        <v>0</v>
      </c>
      <c r="Q191" s="211">
        <v>0</v>
      </c>
      <c r="R191" s="211">
        <v>0</v>
      </c>
      <c r="S191" s="211">
        <f t="shared" si="8"/>
        <v>101000000</v>
      </c>
      <c r="T191" s="211">
        <v>11520</v>
      </c>
      <c r="U191" s="209" t="s">
        <v>49</v>
      </c>
      <c r="V191" s="209" t="s">
        <v>353</v>
      </c>
      <c r="W191" s="209" t="s">
        <v>14</v>
      </c>
      <c r="X191" s="209" t="s">
        <v>13</v>
      </c>
      <c r="Y191" s="209" t="s">
        <v>174</v>
      </c>
      <c r="Z191" s="209" t="s">
        <v>206</v>
      </c>
      <c r="AA191" s="209" t="s">
        <v>207</v>
      </c>
      <c r="AB191" s="213" t="s">
        <v>1129</v>
      </c>
      <c r="AC191" s="214">
        <v>41270</v>
      </c>
    </row>
    <row r="192" spans="1:16377" s="198" customFormat="1" ht="33.75" hidden="1" x14ac:dyDescent="0.2">
      <c r="A192" s="207">
        <v>2012520000250</v>
      </c>
      <c r="B192" s="208" t="s">
        <v>1233</v>
      </c>
      <c r="C192" s="209" t="s">
        <v>20</v>
      </c>
      <c r="D192" s="209" t="s">
        <v>1423</v>
      </c>
      <c r="E192" s="216">
        <f t="shared" si="6"/>
        <v>0</v>
      </c>
      <c r="F192" s="211">
        <v>0</v>
      </c>
      <c r="G192" s="216">
        <v>0</v>
      </c>
      <c r="H192" s="211">
        <v>0</v>
      </c>
      <c r="I192" s="211">
        <v>0</v>
      </c>
      <c r="J192" s="211">
        <v>0</v>
      </c>
      <c r="K192" s="211">
        <v>0</v>
      </c>
      <c r="L192" s="211">
        <f t="shared" si="7"/>
        <v>0</v>
      </c>
      <c r="M192" s="211">
        <v>0</v>
      </c>
      <c r="N192" s="211">
        <v>0</v>
      </c>
      <c r="O192" s="211">
        <v>0</v>
      </c>
      <c r="P192" s="211">
        <v>0</v>
      </c>
      <c r="Q192" s="211">
        <v>0</v>
      </c>
      <c r="R192" s="211">
        <v>0</v>
      </c>
      <c r="S192" s="211">
        <f t="shared" si="8"/>
        <v>0</v>
      </c>
      <c r="T192" s="211">
        <v>0</v>
      </c>
      <c r="U192" s="209" t="s">
        <v>1418</v>
      </c>
      <c r="V192" s="209" t="s">
        <v>1357</v>
      </c>
      <c r="W192" s="209" t="s">
        <v>1279</v>
      </c>
      <c r="X192" s="209" t="s">
        <v>1357</v>
      </c>
      <c r="Y192" s="209"/>
      <c r="Z192" s="209"/>
      <c r="AA192" s="209"/>
      <c r="AB192" s="213" t="s">
        <v>1134</v>
      </c>
      <c r="AC192" s="214">
        <v>41289</v>
      </c>
    </row>
    <row r="193" spans="1:29" s="198" customFormat="1" ht="22.5" hidden="1" x14ac:dyDescent="0.2">
      <c r="A193" s="207">
        <v>2012520000251</v>
      </c>
      <c r="B193" s="208" t="s">
        <v>354</v>
      </c>
      <c r="C193" s="209" t="s">
        <v>16</v>
      </c>
      <c r="D193" s="209" t="s">
        <v>1428</v>
      </c>
      <c r="E193" s="216">
        <f t="shared" si="6"/>
        <v>1890000000</v>
      </c>
      <c r="F193" s="211">
        <v>0</v>
      </c>
      <c r="G193" s="216">
        <v>1890000000</v>
      </c>
      <c r="H193" s="211">
        <v>0</v>
      </c>
      <c r="I193" s="211">
        <v>0</v>
      </c>
      <c r="J193" s="211">
        <v>0</v>
      </c>
      <c r="K193" s="211">
        <v>0</v>
      </c>
      <c r="L193" s="211">
        <f t="shared" si="7"/>
        <v>0</v>
      </c>
      <c r="M193" s="211">
        <v>0</v>
      </c>
      <c r="N193" s="211">
        <v>0</v>
      </c>
      <c r="O193" s="211">
        <v>0</v>
      </c>
      <c r="P193" s="211">
        <v>0</v>
      </c>
      <c r="Q193" s="211">
        <v>0</v>
      </c>
      <c r="R193" s="211">
        <v>0</v>
      </c>
      <c r="S193" s="211">
        <f t="shared" si="8"/>
        <v>1890000000</v>
      </c>
      <c r="T193" s="211">
        <v>600</v>
      </c>
      <c r="U193" s="209" t="s">
        <v>45</v>
      </c>
      <c r="V193" s="209" t="s">
        <v>13</v>
      </c>
      <c r="W193" s="209" t="s">
        <v>17</v>
      </c>
      <c r="X193" s="209" t="s">
        <v>13</v>
      </c>
      <c r="Y193" s="209" t="s">
        <v>194</v>
      </c>
      <c r="Z193" s="209" t="s">
        <v>17</v>
      </c>
      <c r="AA193" s="209" t="s">
        <v>257</v>
      </c>
      <c r="AB193" s="213" t="s">
        <v>1129</v>
      </c>
      <c r="AC193" s="214">
        <v>41271</v>
      </c>
    </row>
    <row r="194" spans="1:29" s="198" customFormat="1" ht="45" hidden="1" x14ac:dyDescent="0.2">
      <c r="A194" s="207">
        <v>2013520000097</v>
      </c>
      <c r="B194" s="208" t="s">
        <v>355</v>
      </c>
      <c r="C194" s="209" t="s">
        <v>16</v>
      </c>
      <c r="D194" s="209" t="s">
        <v>1428</v>
      </c>
      <c r="E194" s="216">
        <f t="shared" si="6"/>
        <v>48000000</v>
      </c>
      <c r="F194" s="211">
        <v>0</v>
      </c>
      <c r="G194" s="216">
        <v>48000000</v>
      </c>
      <c r="H194" s="211">
        <v>0</v>
      </c>
      <c r="I194" s="211">
        <v>0</v>
      </c>
      <c r="J194" s="211">
        <v>0</v>
      </c>
      <c r="K194" s="211">
        <v>0</v>
      </c>
      <c r="L194" s="217">
        <f t="shared" si="7"/>
        <v>2830999997</v>
      </c>
      <c r="M194" s="211">
        <v>0</v>
      </c>
      <c r="N194" s="211">
        <v>2830999997</v>
      </c>
      <c r="O194" s="211">
        <v>0</v>
      </c>
      <c r="P194" s="211">
        <v>0</v>
      </c>
      <c r="Q194" s="211">
        <v>0</v>
      </c>
      <c r="R194" s="211">
        <v>0</v>
      </c>
      <c r="S194" s="211">
        <f t="shared" si="8"/>
        <v>2878999997</v>
      </c>
      <c r="T194" s="211">
        <v>794208</v>
      </c>
      <c r="U194" s="209" t="s">
        <v>40</v>
      </c>
      <c r="V194" s="209" t="s">
        <v>13</v>
      </c>
      <c r="W194" s="209" t="s">
        <v>29</v>
      </c>
      <c r="X194" s="209" t="s">
        <v>13</v>
      </c>
      <c r="Y194" s="209" t="s">
        <v>145</v>
      </c>
      <c r="Z194" s="209" t="s">
        <v>146</v>
      </c>
      <c r="AA194" s="209" t="s">
        <v>147</v>
      </c>
      <c r="AB194" s="213" t="s">
        <v>1415</v>
      </c>
      <c r="AC194" s="214">
        <v>40933</v>
      </c>
    </row>
    <row r="195" spans="1:29" s="198" customFormat="1" ht="33.75" hidden="1" x14ac:dyDescent="0.2">
      <c r="A195" s="207">
        <v>2013520000252</v>
      </c>
      <c r="B195" s="208" t="s">
        <v>182</v>
      </c>
      <c r="C195" s="209" t="s">
        <v>13</v>
      </c>
      <c r="D195" s="209" t="s">
        <v>1434</v>
      </c>
      <c r="E195" s="216">
        <f t="shared" si="6"/>
        <v>27053004672</v>
      </c>
      <c r="F195" s="211">
        <v>23951944672</v>
      </c>
      <c r="G195" s="216">
        <v>3101060000</v>
      </c>
      <c r="H195" s="211">
        <v>0</v>
      </c>
      <c r="I195" s="211">
        <v>0</v>
      </c>
      <c r="J195" s="211">
        <v>0</v>
      </c>
      <c r="K195" s="211">
        <v>0</v>
      </c>
      <c r="L195" s="211">
        <f t="shared" si="7"/>
        <v>0</v>
      </c>
      <c r="M195" s="211">
        <v>0</v>
      </c>
      <c r="N195" s="211">
        <v>0</v>
      </c>
      <c r="O195" s="211">
        <v>0</v>
      </c>
      <c r="P195" s="211">
        <v>0</v>
      </c>
      <c r="Q195" s="211">
        <v>0</v>
      </c>
      <c r="R195" s="211">
        <v>0</v>
      </c>
      <c r="S195" s="211">
        <f t="shared" si="8"/>
        <v>27053004672</v>
      </c>
      <c r="T195" s="211">
        <v>164750</v>
      </c>
      <c r="U195" s="209" t="s">
        <v>51</v>
      </c>
      <c r="V195" s="209" t="s">
        <v>13</v>
      </c>
      <c r="W195" s="209" t="s">
        <v>27</v>
      </c>
      <c r="X195" s="209" t="s">
        <v>13</v>
      </c>
      <c r="Y195" s="209" t="s">
        <v>76</v>
      </c>
      <c r="Z195" s="209" t="s">
        <v>77</v>
      </c>
      <c r="AA195" s="209" t="s">
        <v>164</v>
      </c>
      <c r="AB195" s="213" t="s">
        <v>1129</v>
      </c>
      <c r="AC195" s="214">
        <v>41282</v>
      </c>
    </row>
    <row r="196" spans="1:29" s="198" customFormat="1" ht="45" hidden="1" x14ac:dyDescent="0.2">
      <c r="A196" s="207">
        <v>2013520000253</v>
      </c>
      <c r="B196" s="208" t="s">
        <v>356</v>
      </c>
      <c r="C196" s="209" t="s">
        <v>13</v>
      </c>
      <c r="D196" s="209" t="s">
        <v>1434</v>
      </c>
      <c r="E196" s="216">
        <f t="shared" si="6"/>
        <v>1078616000</v>
      </c>
      <c r="F196" s="211">
        <v>0</v>
      </c>
      <c r="G196" s="216">
        <v>978616000</v>
      </c>
      <c r="H196" s="211">
        <v>0</v>
      </c>
      <c r="I196" s="211">
        <v>0</v>
      </c>
      <c r="J196" s="211">
        <v>0</v>
      </c>
      <c r="K196" s="211">
        <v>100000000</v>
      </c>
      <c r="L196" s="211">
        <f t="shared" si="7"/>
        <v>0</v>
      </c>
      <c r="M196" s="211">
        <v>0</v>
      </c>
      <c r="N196" s="211">
        <v>0</v>
      </c>
      <c r="O196" s="211">
        <v>0</v>
      </c>
      <c r="P196" s="211">
        <v>0</v>
      </c>
      <c r="Q196" s="211">
        <v>0</v>
      </c>
      <c r="R196" s="211">
        <v>0</v>
      </c>
      <c r="S196" s="211">
        <f t="shared" si="8"/>
        <v>1078616000</v>
      </c>
      <c r="T196" s="211">
        <v>164750</v>
      </c>
      <c r="U196" s="209" t="s">
        <v>51</v>
      </c>
      <c r="V196" s="209" t="s">
        <v>13</v>
      </c>
      <c r="W196" s="209" t="s">
        <v>27</v>
      </c>
      <c r="X196" s="209" t="s">
        <v>13</v>
      </c>
      <c r="Y196" s="209" t="s">
        <v>76</v>
      </c>
      <c r="Z196" s="209" t="s">
        <v>77</v>
      </c>
      <c r="AA196" s="209" t="s">
        <v>178</v>
      </c>
      <c r="AB196" s="213" t="s">
        <v>1129</v>
      </c>
      <c r="AC196" s="214">
        <v>41282</v>
      </c>
    </row>
    <row r="197" spans="1:29" s="198" customFormat="1" ht="33.75" hidden="1" x14ac:dyDescent="0.2">
      <c r="A197" s="207">
        <v>2013520000254</v>
      </c>
      <c r="B197" s="208" t="s">
        <v>357</v>
      </c>
      <c r="C197" s="209" t="s">
        <v>16</v>
      </c>
      <c r="D197" s="209" t="s">
        <v>1428</v>
      </c>
      <c r="E197" s="216">
        <f t="shared" si="6"/>
        <v>1100000000</v>
      </c>
      <c r="F197" s="211">
        <v>0</v>
      </c>
      <c r="G197" s="216">
        <v>1100000000</v>
      </c>
      <c r="H197" s="211">
        <v>0</v>
      </c>
      <c r="I197" s="211">
        <v>0</v>
      </c>
      <c r="J197" s="211">
        <v>0</v>
      </c>
      <c r="K197" s="211">
        <v>0</v>
      </c>
      <c r="L197" s="211">
        <f t="shared" si="7"/>
        <v>0</v>
      </c>
      <c r="M197" s="211">
        <v>0</v>
      </c>
      <c r="N197" s="211">
        <v>0</v>
      </c>
      <c r="O197" s="211">
        <v>0</v>
      </c>
      <c r="P197" s="211">
        <v>0</v>
      </c>
      <c r="Q197" s="211">
        <v>0</v>
      </c>
      <c r="R197" s="211">
        <v>0</v>
      </c>
      <c r="S197" s="211">
        <f t="shared" si="8"/>
        <v>1100000000</v>
      </c>
      <c r="T197" s="211">
        <v>535500</v>
      </c>
      <c r="U197" s="209" t="s">
        <v>66</v>
      </c>
      <c r="V197" s="209" t="s">
        <v>13</v>
      </c>
      <c r="W197" s="209" t="s">
        <v>71</v>
      </c>
      <c r="X197" s="209" t="s">
        <v>13</v>
      </c>
      <c r="Y197" s="209" t="s">
        <v>76</v>
      </c>
      <c r="Z197" s="209" t="s">
        <v>190</v>
      </c>
      <c r="AA197" s="209" t="s">
        <v>97</v>
      </c>
      <c r="AB197" s="213" t="s">
        <v>1129</v>
      </c>
      <c r="AC197" s="214">
        <v>41283</v>
      </c>
    </row>
    <row r="198" spans="1:29" s="198" customFormat="1" ht="56.25" hidden="1" x14ac:dyDescent="0.2">
      <c r="A198" s="207">
        <v>2013520000255</v>
      </c>
      <c r="B198" s="208" t="s">
        <v>358</v>
      </c>
      <c r="C198" s="209" t="s">
        <v>13</v>
      </c>
      <c r="D198" s="209" t="s">
        <v>1434</v>
      </c>
      <c r="E198" s="216">
        <f t="shared" si="6"/>
        <v>367864860000</v>
      </c>
      <c r="F198" s="211">
        <v>366214860000</v>
      </c>
      <c r="G198" s="216">
        <v>1650000000</v>
      </c>
      <c r="H198" s="211">
        <v>0</v>
      </c>
      <c r="I198" s="211">
        <v>0</v>
      </c>
      <c r="J198" s="211">
        <v>0</v>
      </c>
      <c r="K198" s="211">
        <v>0</v>
      </c>
      <c r="L198" s="211">
        <f t="shared" si="7"/>
        <v>0</v>
      </c>
      <c r="M198" s="211">
        <v>0</v>
      </c>
      <c r="N198" s="211">
        <v>0</v>
      </c>
      <c r="O198" s="211">
        <v>0</v>
      </c>
      <c r="P198" s="211">
        <v>0</v>
      </c>
      <c r="Q198" s="211">
        <v>0</v>
      </c>
      <c r="R198" s="211">
        <v>0</v>
      </c>
      <c r="S198" s="211">
        <f t="shared" si="8"/>
        <v>367864860000</v>
      </c>
      <c r="T198" s="211">
        <v>164750</v>
      </c>
      <c r="U198" s="209" t="s">
        <v>51</v>
      </c>
      <c r="V198" s="209" t="s">
        <v>13</v>
      </c>
      <c r="W198" s="209" t="s">
        <v>27</v>
      </c>
      <c r="X198" s="209" t="s">
        <v>13</v>
      </c>
      <c r="Y198" s="209" t="s">
        <v>174</v>
      </c>
      <c r="Z198" s="209" t="s">
        <v>77</v>
      </c>
      <c r="AA198" s="209" t="s">
        <v>78</v>
      </c>
      <c r="AB198" s="213" t="s">
        <v>1415</v>
      </c>
      <c r="AC198" s="214">
        <v>41283</v>
      </c>
    </row>
    <row r="199" spans="1:29" s="198" customFormat="1" ht="56.25" hidden="1" x14ac:dyDescent="0.2">
      <c r="A199" s="207">
        <v>2013520000256</v>
      </c>
      <c r="B199" s="208" t="s">
        <v>359</v>
      </c>
      <c r="C199" s="209" t="s">
        <v>16</v>
      </c>
      <c r="D199" s="209" t="s">
        <v>1428</v>
      </c>
      <c r="E199" s="216">
        <f t="shared" si="6"/>
        <v>530000000</v>
      </c>
      <c r="F199" s="211">
        <v>0</v>
      </c>
      <c r="G199" s="216">
        <v>530000000</v>
      </c>
      <c r="H199" s="211">
        <v>0</v>
      </c>
      <c r="I199" s="211">
        <v>0</v>
      </c>
      <c r="J199" s="211">
        <v>0</v>
      </c>
      <c r="K199" s="211">
        <v>0</v>
      </c>
      <c r="L199" s="211">
        <f t="shared" si="7"/>
        <v>0</v>
      </c>
      <c r="M199" s="211">
        <v>0</v>
      </c>
      <c r="N199" s="211">
        <v>0</v>
      </c>
      <c r="O199" s="211">
        <v>0</v>
      </c>
      <c r="P199" s="211">
        <v>0</v>
      </c>
      <c r="Q199" s="211">
        <v>0</v>
      </c>
      <c r="R199" s="211">
        <v>0</v>
      </c>
      <c r="S199" s="211">
        <f t="shared" si="8"/>
        <v>530000000</v>
      </c>
      <c r="T199" s="211">
        <v>160270</v>
      </c>
      <c r="U199" s="209" t="s">
        <v>360</v>
      </c>
      <c r="V199" s="209" t="s">
        <v>13</v>
      </c>
      <c r="W199" s="209" t="s">
        <v>108</v>
      </c>
      <c r="X199" s="209" t="s">
        <v>13</v>
      </c>
      <c r="Y199" s="209" t="s">
        <v>174</v>
      </c>
      <c r="Z199" s="209" t="s">
        <v>206</v>
      </c>
      <c r="AA199" s="209" t="s">
        <v>361</v>
      </c>
      <c r="AB199" s="213" t="s">
        <v>1129</v>
      </c>
      <c r="AC199" s="214">
        <v>41283</v>
      </c>
    </row>
    <row r="200" spans="1:29" s="198" customFormat="1" ht="45" hidden="1" x14ac:dyDescent="0.2">
      <c r="A200" s="207">
        <v>2013520000257</v>
      </c>
      <c r="B200" s="208" t="s">
        <v>362</v>
      </c>
      <c r="C200" s="209" t="s">
        <v>363</v>
      </c>
      <c r="D200" s="209" t="s">
        <v>1419</v>
      </c>
      <c r="E200" s="216">
        <f t="shared" si="6"/>
        <v>280761625</v>
      </c>
      <c r="F200" s="211">
        <v>0</v>
      </c>
      <c r="G200" s="216">
        <v>252761625</v>
      </c>
      <c r="H200" s="211">
        <v>28000000</v>
      </c>
      <c r="I200" s="211">
        <v>0</v>
      </c>
      <c r="J200" s="211">
        <v>0</v>
      </c>
      <c r="K200" s="211">
        <v>0</v>
      </c>
      <c r="L200" s="211">
        <f t="shared" si="7"/>
        <v>0</v>
      </c>
      <c r="M200" s="211">
        <v>0</v>
      </c>
      <c r="N200" s="211">
        <v>0</v>
      </c>
      <c r="O200" s="211">
        <v>0</v>
      </c>
      <c r="P200" s="211">
        <v>0</v>
      </c>
      <c r="Q200" s="211">
        <v>0</v>
      </c>
      <c r="R200" s="211">
        <v>0</v>
      </c>
      <c r="S200" s="211">
        <f t="shared" si="8"/>
        <v>280761625</v>
      </c>
      <c r="T200" s="211">
        <v>30081</v>
      </c>
      <c r="U200" s="209" t="s">
        <v>12</v>
      </c>
      <c r="V200" s="209" t="s">
        <v>364</v>
      </c>
      <c r="W200" s="209" t="s">
        <v>58</v>
      </c>
      <c r="X200" s="209" t="s">
        <v>364</v>
      </c>
      <c r="Y200" s="209" t="s">
        <v>76</v>
      </c>
      <c r="Z200" s="209" t="s">
        <v>135</v>
      </c>
      <c r="AA200" s="209" t="s">
        <v>136</v>
      </c>
      <c r="AB200" s="213" t="s">
        <v>1129</v>
      </c>
      <c r="AC200" s="214">
        <v>41284</v>
      </c>
    </row>
    <row r="201" spans="1:29" s="198" customFormat="1" ht="56.25" hidden="1" x14ac:dyDescent="0.2">
      <c r="A201" s="207">
        <v>2013520000258</v>
      </c>
      <c r="B201" s="208" t="s">
        <v>365</v>
      </c>
      <c r="C201" s="209" t="s">
        <v>366</v>
      </c>
      <c r="D201" s="209" t="s">
        <v>1431</v>
      </c>
      <c r="E201" s="216">
        <f t="shared" si="6"/>
        <v>682655444</v>
      </c>
      <c r="F201" s="211">
        <v>310178195</v>
      </c>
      <c r="G201" s="216">
        <v>321910179</v>
      </c>
      <c r="H201" s="211">
        <v>50567070</v>
      </c>
      <c r="I201" s="211">
        <v>0</v>
      </c>
      <c r="J201" s="211">
        <v>0</v>
      </c>
      <c r="K201" s="211">
        <v>0</v>
      </c>
      <c r="L201" s="211">
        <f t="shared" si="7"/>
        <v>0</v>
      </c>
      <c r="M201" s="211">
        <v>0</v>
      </c>
      <c r="N201" s="211">
        <v>0</v>
      </c>
      <c r="O201" s="211">
        <v>0</v>
      </c>
      <c r="P201" s="211">
        <v>0</v>
      </c>
      <c r="Q201" s="211">
        <v>0</v>
      </c>
      <c r="R201" s="211">
        <v>0</v>
      </c>
      <c r="S201" s="211">
        <f t="shared" si="8"/>
        <v>682655444</v>
      </c>
      <c r="T201" s="211">
        <v>1900</v>
      </c>
      <c r="U201" s="209" t="s">
        <v>204</v>
      </c>
      <c r="V201" s="209" t="s">
        <v>13</v>
      </c>
      <c r="W201" s="209" t="s">
        <v>14</v>
      </c>
      <c r="X201" s="209" t="s">
        <v>367</v>
      </c>
      <c r="Y201" s="209" t="s">
        <v>174</v>
      </c>
      <c r="Z201" s="209" t="s">
        <v>206</v>
      </c>
      <c r="AA201" s="209" t="s">
        <v>207</v>
      </c>
      <c r="AB201" s="213" t="s">
        <v>1129</v>
      </c>
      <c r="AC201" s="214">
        <v>41285</v>
      </c>
    </row>
    <row r="202" spans="1:29" s="198" customFormat="1" ht="45" hidden="1" x14ac:dyDescent="0.2">
      <c r="A202" s="207">
        <v>2013520000259</v>
      </c>
      <c r="B202" s="208" t="s">
        <v>368</v>
      </c>
      <c r="C202" s="209" t="s">
        <v>16</v>
      </c>
      <c r="D202" s="209" t="s">
        <v>1428</v>
      </c>
      <c r="E202" s="216">
        <f t="shared" ref="E202:E265" si="9">+F202+G202+H202+I202+J202+K202</f>
        <v>43827133</v>
      </c>
      <c r="F202" s="211">
        <v>0</v>
      </c>
      <c r="G202" s="216">
        <v>13827133</v>
      </c>
      <c r="H202" s="211">
        <v>30000000</v>
      </c>
      <c r="I202" s="211">
        <v>0</v>
      </c>
      <c r="J202" s="211">
        <v>0</v>
      </c>
      <c r="K202" s="211">
        <v>0</v>
      </c>
      <c r="L202" s="211">
        <f t="shared" ref="L202:L265" si="10">+M202+N202+O202+P202+Q202+R202</f>
        <v>0</v>
      </c>
      <c r="M202" s="211">
        <v>0</v>
      </c>
      <c r="N202" s="211">
        <v>0</v>
      </c>
      <c r="O202" s="211">
        <v>0</v>
      </c>
      <c r="P202" s="211">
        <v>0</v>
      </c>
      <c r="Q202" s="211">
        <v>0</v>
      </c>
      <c r="R202" s="211">
        <v>0</v>
      </c>
      <c r="S202" s="211">
        <f t="shared" ref="S202:S265" si="11">+E202+L202</f>
        <v>43827133</v>
      </c>
      <c r="T202" s="211">
        <v>5000</v>
      </c>
      <c r="U202" s="209" t="s">
        <v>49</v>
      </c>
      <c r="V202" s="209" t="s">
        <v>369</v>
      </c>
      <c r="W202" s="209" t="s">
        <v>29</v>
      </c>
      <c r="X202" s="209" t="s">
        <v>370</v>
      </c>
      <c r="Y202" s="209" t="s">
        <v>76</v>
      </c>
      <c r="Z202" s="209" t="s">
        <v>135</v>
      </c>
      <c r="AA202" s="209" t="s">
        <v>136</v>
      </c>
      <c r="AB202" s="213" t="s">
        <v>1129</v>
      </c>
      <c r="AC202" s="214">
        <v>41292</v>
      </c>
    </row>
    <row r="203" spans="1:29" s="198" customFormat="1" ht="33.75" hidden="1" x14ac:dyDescent="0.2">
      <c r="A203" s="207">
        <v>2013520000260</v>
      </c>
      <c r="B203" s="208" t="s">
        <v>371</v>
      </c>
      <c r="C203" s="209" t="s">
        <v>16</v>
      </c>
      <c r="D203" s="209" t="s">
        <v>1428</v>
      </c>
      <c r="E203" s="216">
        <f t="shared" si="9"/>
        <v>442900000</v>
      </c>
      <c r="F203" s="211">
        <v>0</v>
      </c>
      <c r="G203" s="216">
        <v>442900000</v>
      </c>
      <c r="H203" s="211">
        <v>0</v>
      </c>
      <c r="I203" s="211">
        <v>0</v>
      </c>
      <c r="J203" s="211">
        <v>0</v>
      </c>
      <c r="K203" s="211">
        <v>0</v>
      </c>
      <c r="L203" s="217">
        <f t="shared" si="10"/>
        <v>54400000</v>
      </c>
      <c r="M203" s="211">
        <v>0</v>
      </c>
      <c r="N203" s="211">
        <v>54400000</v>
      </c>
      <c r="O203" s="211">
        <v>0</v>
      </c>
      <c r="P203" s="211">
        <v>0</v>
      </c>
      <c r="Q203" s="211">
        <v>0</v>
      </c>
      <c r="R203" s="211">
        <v>0</v>
      </c>
      <c r="S203" s="211">
        <f t="shared" si="11"/>
        <v>497300000</v>
      </c>
      <c r="T203" s="211">
        <v>1701840</v>
      </c>
      <c r="U203" s="209" t="s">
        <v>32</v>
      </c>
      <c r="V203" s="209" t="s">
        <v>13</v>
      </c>
      <c r="W203" s="209" t="s">
        <v>17</v>
      </c>
      <c r="X203" s="209" t="s">
        <v>13</v>
      </c>
      <c r="Y203" s="209" t="s">
        <v>194</v>
      </c>
      <c r="Z203" s="209" t="s">
        <v>17</v>
      </c>
      <c r="AA203" s="209" t="s">
        <v>257</v>
      </c>
      <c r="AB203" s="213" t="s">
        <v>1415</v>
      </c>
      <c r="AC203" s="214">
        <v>41297</v>
      </c>
    </row>
    <row r="204" spans="1:29" s="198" customFormat="1" ht="56.25" hidden="1" x14ac:dyDescent="0.2">
      <c r="A204" s="207">
        <v>2013520000261</v>
      </c>
      <c r="B204" s="208" t="s">
        <v>372</v>
      </c>
      <c r="C204" s="209" t="s">
        <v>13</v>
      </c>
      <c r="D204" s="209" t="s">
        <v>1434</v>
      </c>
      <c r="E204" s="216">
        <f t="shared" si="9"/>
        <v>459519200</v>
      </c>
      <c r="F204" s="211">
        <v>65577600</v>
      </c>
      <c r="G204" s="216">
        <v>196970800</v>
      </c>
      <c r="H204" s="211">
        <v>196970800</v>
      </c>
      <c r="I204" s="211">
        <v>0</v>
      </c>
      <c r="J204" s="211">
        <v>0</v>
      </c>
      <c r="K204" s="211">
        <v>0</v>
      </c>
      <c r="L204" s="217">
        <f t="shared" si="10"/>
        <v>2149061821</v>
      </c>
      <c r="M204" s="211">
        <v>496943000</v>
      </c>
      <c r="N204" s="211">
        <v>748934806</v>
      </c>
      <c r="O204" s="211">
        <v>903184015</v>
      </c>
      <c r="P204" s="211">
        <v>0</v>
      </c>
      <c r="Q204" s="211">
        <v>0</v>
      </c>
      <c r="R204" s="211">
        <v>0</v>
      </c>
      <c r="S204" s="211">
        <f t="shared" si="11"/>
        <v>2608581021</v>
      </c>
      <c r="T204" s="211">
        <v>140711</v>
      </c>
      <c r="U204" s="209" t="s">
        <v>204</v>
      </c>
      <c r="V204" s="209" t="s">
        <v>13</v>
      </c>
      <c r="W204" s="209" t="s">
        <v>14</v>
      </c>
      <c r="X204" s="209" t="s">
        <v>13</v>
      </c>
      <c r="Y204" s="209" t="s">
        <v>174</v>
      </c>
      <c r="Z204" s="209" t="s">
        <v>206</v>
      </c>
      <c r="AA204" s="209" t="s">
        <v>207</v>
      </c>
      <c r="AB204" s="213" t="s">
        <v>1415</v>
      </c>
      <c r="AC204" s="214">
        <v>41302</v>
      </c>
    </row>
    <row r="205" spans="1:29" s="198" customFormat="1" ht="33.75" hidden="1" x14ac:dyDescent="0.2">
      <c r="A205" s="207">
        <v>2013520000262</v>
      </c>
      <c r="B205" s="208" t="s">
        <v>373</v>
      </c>
      <c r="C205" s="209" t="s">
        <v>374</v>
      </c>
      <c r="D205" s="209" t="s">
        <v>1426</v>
      </c>
      <c r="E205" s="216">
        <f t="shared" si="9"/>
        <v>110000001</v>
      </c>
      <c r="F205" s="211">
        <v>0</v>
      </c>
      <c r="G205" s="216">
        <v>99000001</v>
      </c>
      <c r="H205" s="211">
        <v>11000000</v>
      </c>
      <c r="I205" s="211">
        <v>0</v>
      </c>
      <c r="J205" s="211">
        <v>0</v>
      </c>
      <c r="K205" s="211">
        <v>0</v>
      </c>
      <c r="L205" s="211">
        <f t="shared" si="10"/>
        <v>0</v>
      </c>
      <c r="M205" s="211">
        <v>0</v>
      </c>
      <c r="N205" s="211">
        <v>0</v>
      </c>
      <c r="O205" s="211">
        <v>0</v>
      </c>
      <c r="P205" s="211">
        <v>0</v>
      </c>
      <c r="Q205" s="211">
        <v>0</v>
      </c>
      <c r="R205" s="211">
        <v>0</v>
      </c>
      <c r="S205" s="211">
        <f t="shared" si="11"/>
        <v>110000001</v>
      </c>
      <c r="T205" s="211">
        <v>156</v>
      </c>
      <c r="U205" s="209" t="s">
        <v>12</v>
      </c>
      <c r="V205" s="209" t="s">
        <v>375</v>
      </c>
      <c r="W205" s="209" t="s">
        <v>27</v>
      </c>
      <c r="X205" s="209" t="s">
        <v>375</v>
      </c>
      <c r="Y205" s="209" t="s">
        <v>76</v>
      </c>
      <c r="Z205" s="209" t="s">
        <v>77</v>
      </c>
      <c r="AA205" s="209" t="s">
        <v>78</v>
      </c>
      <c r="AB205" s="213" t="s">
        <v>1129</v>
      </c>
      <c r="AC205" s="214">
        <v>41305</v>
      </c>
    </row>
    <row r="206" spans="1:29" s="198" customFormat="1" ht="45" hidden="1" x14ac:dyDescent="0.2">
      <c r="A206" s="207">
        <v>2013520000263</v>
      </c>
      <c r="B206" s="208" t="s">
        <v>376</v>
      </c>
      <c r="C206" s="209" t="s">
        <v>43</v>
      </c>
      <c r="D206" s="209" t="s">
        <v>1425</v>
      </c>
      <c r="E206" s="216">
        <f t="shared" si="9"/>
        <v>159000000</v>
      </c>
      <c r="F206" s="211">
        <v>111300000</v>
      </c>
      <c r="G206" s="216">
        <v>0</v>
      </c>
      <c r="H206" s="211">
        <v>10000000</v>
      </c>
      <c r="I206" s="211">
        <v>0</v>
      </c>
      <c r="J206" s="211">
        <v>0</v>
      </c>
      <c r="K206" s="211">
        <v>37700000</v>
      </c>
      <c r="L206" s="217">
        <f t="shared" si="10"/>
        <v>1000426</v>
      </c>
      <c r="M206" s="211">
        <v>-41300000</v>
      </c>
      <c r="N206" s="211">
        <v>30000000</v>
      </c>
      <c r="O206" s="211">
        <v>50000426</v>
      </c>
      <c r="P206" s="211">
        <v>0</v>
      </c>
      <c r="Q206" s="211">
        <v>0</v>
      </c>
      <c r="R206" s="211">
        <v>-37700000</v>
      </c>
      <c r="S206" s="211">
        <f t="shared" si="11"/>
        <v>160000426</v>
      </c>
      <c r="T206" s="211">
        <v>26489</v>
      </c>
      <c r="U206" s="209" t="s">
        <v>22</v>
      </c>
      <c r="V206" s="209" t="s">
        <v>377</v>
      </c>
      <c r="W206" s="209" t="s">
        <v>23</v>
      </c>
      <c r="X206" s="209" t="s">
        <v>377</v>
      </c>
      <c r="Y206" s="209" t="s">
        <v>76</v>
      </c>
      <c r="Z206" s="209" t="s">
        <v>135</v>
      </c>
      <c r="AA206" s="209" t="s">
        <v>136</v>
      </c>
      <c r="AB206" s="213" t="s">
        <v>1415</v>
      </c>
      <c r="AC206" s="214">
        <v>41316</v>
      </c>
    </row>
    <row r="207" spans="1:29" s="198" customFormat="1" ht="33.75" hidden="1" x14ac:dyDescent="0.2">
      <c r="A207" s="207">
        <v>2013520000264</v>
      </c>
      <c r="B207" s="208" t="s">
        <v>378</v>
      </c>
      <c r="C207" s="209" t="s">
        <v>30</v>
      </c>
      <c r="D207" s="209" t="s">
        <v>1430</v>
      </c>
      <c r="E207" s="216">
        <f t="shared" si="9"/>
        <v>46000001</v>
      </c>
      <c r="F207" s="211">
        <v>0</v>
      </c>
      <c r="G207" s="216">
        <v>46000001</v>
      </c>
      <c r="H207" s="211">
        <v>0</v>
      </c>
      <c r="I207" s="211">
        <v>0</v>
      </c>
      <c r="J207" s="211">
        <v>0</v>
      </c>
      <c r="K207" s="211">
        <v>0</v>
      </c>
      <c r="L207" s="211">
        <f t="shared" si="10"/>
        <v>0</v>
      </c>
      <c r="M207" s="211">
        <v>0</v>
      </c>
      <c r="N207" s="211">
        <v>0</v>
      </c>
      <c r="O207" s="211">
        <v>0</v>
      </c>
      <c r="P207" s="211">
        <v>0</v>
      </c>
      <c r="Q207" s="211">
        <v>0</v>
      </c>
      <c r="R207" s="211">
        <v>0</v>
      </c>
      <c r="S207" s="211">
        <f t="shared" si="11"/>
        <v>46000001</v>
      </c>
      <c r="T207" s="211">
        <v>420</v>
      </c>
      <c r="U207" s="209" t="s">
        <v>12</v>
      </c>
      <c r="V207" s="209" t="s">
        <v>37</v>
      </c>
      <c r="W207" s="209" t="s">
        <v>27</v>
      </c>
      <c r="X207" s="209" t="s">
        <v>379</v>
      </c>
      <c r="Y207" s="209" t="s">
        <v>76</v>
      </c>
      <c r="Z207" s="209" t="s">
        <v>77</v>
      </c>
      <c r="AA207" s="209" t="s">
        <v>164</v>
      </c>
      <c r="AB207" s="213" t="s">
        <v>1129</v>
      </c>
      <c r="AC207" s="214">
        <v>41306</v>
      </c>
    </row>
    <row r="208" spans="1:29" s="198" customFormat="1" ht="33.75" hidden="1" x14ac:dyDescent="0.2">
      <c r="A208" s="207">
        <v>2013520000265</v>
      </c>
      <c r="B208" s="208" t="s">
        <v>380</v>
      </c>
      <c r="C208" s="209" t="s">
        <v>13</v>
      </c>
      <c r="D208" s="209" t="s">
        <v>1434</v>
      </c>
      <c r="E208" s="216">
        <f t="shared" si="9"/>
        <v>140000000</v>
      </c>
      <c r="F208" s="211">
        <v>0</v>
      </c>
      <c r="G208" s="216">
        <v>60000000</v>
      </c>
      <c r="H208" s="211">
        <v>0</v>
      </c>
      <c r="I208" s="211">
        <v>0</v>
      </c>
      <c r="J208" s="211">
        <v>0</v>
      </c>
      <c r="K208" s="211">
        <v>80000000</v>
      </c>
      <c r="L208" s="211">
        <f t="shared" si="10"/>
        <v>0</v>
      </c>
      <c r="M208" s="211">
        <v>0</v>
      </c>
      <c r="N208" s="211">
        <v>0</v>
      </c>
      <c r="O208" s="211">
        <v>0</v>
      </c>
      <c r="P208" s="211">
        <v>0</v>
      </c>
      <c r="Q208" s="211">
        <v>0</v>
      </c>
      <c r="R208" s="211">
        <v>0</v>
      </c>
      <c r="S208" s="211">
        <f t="shared" si="11"/>
        <v>140000000</v>
      </c>
      <c r="T208" s="211">
        <f>+G208+K208</f>
        <v>140000000</v>
      </c>
      <c r="U208" s="209" t="s">
        <v>49</v>
      </c>
      <c r="V208" s="209" t="s">
        <v>381</v>
      </c>
      <c r="W208" s="209" t="s">
        <v>112</v>
      </c>
      <c r="X208" s="209" t="s">
        <v>13</v>
      </c>
      <c r="Y208" s="209" t="s">
        <v>174</v>
      </c>
      <c r="Z208" s="209" t="s">
        <v>175</v>
      </c>
      <c r="AA208" s="209" t="s">
        <v>176</v>
      </c>
      <c r="AB208" s="213" t="s">
        <v>1129</v>
      </c>
      <c r="AC208" s="214">
        <v>41275</v>
      </c>
    </row>
    <row r="209" spans="1:29" s="198" customFormat="1" ht="45" hidden="1" x14ac:dyDescent="0.2">
      <c r="A209" s="207">
        <v>2013520000266</v>
      </c>
      <c r="B209" s="208" t="s">
        <v>382</v>
      </c>
      <c r="C209" s="209" t="s">
        <v>35</v>
      </c>
      <c r="D209" s="209" t="s">
        <v>1423</v>
      </c>
      <c r="E209" s="216">
        <f t="shared" si="9"/>
        <v>3876189600</v>
      </c>
      <c r="F209" s="211">
        <v>733332720</v>
      </c>
      <c r="G209" s="216">
        <v>0</v>
      </c>
      <c r="H209" s="211">
        <v>0</v>
      </c>
      <c r="I209" s="211">
        <v>0</v>
      </c>
      <c r="J209" s="211">
        <v>0</v>
      </c>
      <c r="K209" s="211">
        <v>3142856880</v>
      </c>
      <c r="L209" s="211">
        <f t="shared" si="10"/>
        <v>0</v>
      </c>
      <c r="M209" s="211">
        <v>0</v>
      </c>
      <c r="N209" s="211">
        <v>0</v>
      </c>
      <c r="O209" s="211">
        <v>0</v>
      </c>
      <c r="P209" s="211">
        <v>0</v>
      </c>
      <c r="Q209" s="211">
        <v>0</v>
      </c>
      <c r="R209" s="211">
        <v>0</v>
      </c>
      <c r="S209" s="211">
        <f t="shared" si="11"/>
        <v>3876189600</v>
      </c>
      <c r="T209" s="211">
        <v>4936</v>
      </c>
      <c r="U209" s="209" t="s">
        <v>22</v>
      </c>
      <c r="V209" s="209" t="s">
        <v>383</v>
      </c>
      <c r="W209" s="209" t="s">
        <v>23</v>
      </c>
      <c r="X209" s="209" t="s">
        <v>384</v>
      </c>
      <c r="Y209" s="209" t="s">
        <v>76</v>
      </c>
      <c r="Z209" s="209" t="s">
        <v>135</v>
      </c>
      <c r="AA209" s="209" t="s">
        <v>136</v>
      </c>
      <c r="AB209" s="213" t="s">
        <v>1130</v>
      </c>
      <c r="AC209" s="214">
        <v>41353</v>
      </c>
    </row>
    <row r="210" spans="1:29" s="198" customFormat="1" ht="45" hidden="1" x14ac:dyDescent="0.2">
      <c r="A210" s="207">
        <v>2013520000267</v>
      </c>
      <c r="B210" s="208" t="s">
        <v>385</v>
      </c>
      <c r="C210" s="209" t="s">
        <v>35</v>
      </c>
      <c r="D210" s="209" t="s">
        <v>1423</v>
      </c>
      <c r="E210" s="216">
        <f t="shared" si="9"/>
        <v>2497310217</v>
      </c>
      <c r="F210" s="211">
        <v>2497310217</v>
      </c>
      <c r="G210" s="216">
        <v>0</v>
      </c>
      <c r="H210" s="211">
        <v>0</v>
      </c>
      <c r="I210" s="211">
        <v>0</v>
      </c>
      <c r="J210" s="211">
        <v>0</v>
      </c>
      <c r="K210" s="211">
        <v>0</v>
      </c>
      <c r="L210" s="211">
        <f t="shared" si="10"/>
        <v>0</v>
      </c>
      <c r="M210" s="211">
        <v>0</v>
      </c>
      <c r="N210" s="211">
        <v>0</v>
      </c>
      <c r="O210" s="211">
        <v>0</v>
      </c>
      <c r="P210" s="211">
        <v>0</v>
      </c>
      <c r="Q210" s="211">
        <v>0</v>
      </c>
      <c r="R210" s="211">
        <v>0</v>
      </c>
      <c r="S210" s="211">
        <f t="shared" si="11"/>
        <v>2497310217</v>
      </c>
      <c r="T210" s="211">
        <v>4188</v>
      </c>
      <c r="U210" s="209" t="s">
        <v>22</v>
      </c>
      <c r="V210" s="209" t="s">
        <v>383</v>
      </c>
      <c r="W210" s="209" t="s">
        <v>23</v>
      </c>
      <c r="X210" s="209" t="s">
        <v>384</v>
      </c>
      <c r="Y210" s="209" t="s">
        <v>76</v>
      </c>
      <c r="Z210" s="209" t="s">
        <v>135</v>
      </c>
      <c r="AA210" s="209" t="s">
        <v>136</v>
      </c>
      <c r="AB210" s="213" t="s">
        <v>1130</v>
      </c>
      <c r="AC210" s="214">
        <v>41473</v>
      </c>
    </row>
    <row r="211" spans="1:29" s="198" customFormat="1" ht="56.25" hidden="1" x14ac:dyDescent="0.2">
      <c r="A211" s="207">
        <v>2013520000268</v>
      </c>
      <c r="B211" s="208" t="s">
        <v>386</v>
      </c>
      <c r="C211" s="209" t="s">
        <v>324</v>
      </c>
      <c r="D211" s="209" t="s">
        <v>1423</v>
      </c>
      <c r="E211" s="216">
        <f t="shared" si="9"/>
        <v>1058052760</v>
      </c>
      <c r="F211" s="211">
        <v>324611590</v>
      </c>
      <c r="G211" s="216">
        <v>392020210</v>
      </c>
      <c r="H211" s="211">
        <v>341420960</v>
      </c>
      <c r="I211" s="211">
        <v>0</v>
      </c>
      <c r="J211" s="211">
        <v>0</v>
      </c>
      <c r="K211" s="211">
        <v>0</v>
      </c>
      <c r="L211" s="211">
        <f t="shared" si="10"/>
        <v>0</v>
      </c>
      <c r="M211" s="211">
        <v>0</v>
      </c>
      <c r="N211" s="211">
        <v>0</v>
      </c>
      <c r="O211" s="211">
        <v>0</v>
      </c>
      <c r="P211" s="211">
        <v>0</v>
      </c>
      <c r="Q211" s="211">
        <v>0</v>
      </c>
      <c r="R211" s="211">
        <v>0</v>
      </c>
      <c r="S211" s="211">
        <f t="shared" si="11"/>
        <v>1058052760</v>
      </c>
      <c r="T211" s="211">
        <v>2231</v>
      </c>
      <c r="U211" s="209" t="s">
        <v>204</v>
      </c>
      <c r="V211" s="209" t="s">
        <v>13</v>
      </c>
      <c r="W211" s="209" t="s">
        <v>14</v>
      </c>
      <c r="X211" s="209" t="s">
        <v>13</v>
      </c>
      <c r="Y211" s="209" t="s">
        <v>174</v>
      </c>
      <c r="Z211" s="209" t="s">
        <v>206</v>
      </c>
      <c r="AA211" s="209" t="s">
        <v>207</v>
      </c>
      <c r="AB211" s="213" t="s">
        <v>1129</v>
      </c>
      <c r="AC211" s="214">
        <v>41316</v>
      </c>
    </row>
    <row r="212" spans="1:29" s="198" customFormat="1" ht="56.25" hidden="1" x14ac:dyDescent="0.2">
      <c r="A212" s="207">
        <v>2013520000269</v>
      </c>
      <c r="B212" s="208" t="s">
        <v>387</v>
      </c>
      <c r="C212" s="209" t="s">
        <v>53</v>
      </c>
      <c r="D212" s="209" t="s">
        <v>1428</v>
      </c>
      <c r="E212" s="216">
        <f t="shared" si="9"/>
        <v>1519711162</v>
      </c>
      <c r="F212" s="211">
        <v>467080260</v>
      </c>
      <c r="G212" s="216">
        <v>564073827</v>
      </c>
      <c r="H212" s="211">
        <v>488557075</v>
      </c>
      <c r="I212" s="211">
        <v>0</v>
      </c>
      <c r="J212" s="211">
        <v>0</v>
      </c>
      <c r="K212" s="211">
        <v>0</v>
      </c>
      <c r="L212" s="211">
        <f t="shared" si="10"/>
        <v>0</v>
      </c>
      <c r="M212" s="211">
        <v>0</v>
      </c>
      <c r="N212" s="211">
        <v>0</v>
      </c>
      <c r="O212" s="211">
        <v>0</v>
      </c>
      <c r="P212" s="211">
        <v>0</v>
      </c>
      <c r="Q212" s="211">
        <v>0</v>
      </c>
      <c r="R212" s="211">
        <v>0</v>
      </c>
      <c r="S212" s="211">
        <f t="shared" si="11"/>
        <v>1519711162</v>
      </c>
      <c r="T212" s="211">
        <v>10275</v>
      </c>
      <c r="U212" s="209" t="s">
        <v>204</v>
      </c>
      <c r="V212" s="209" t="s">
        <v>348</v>
      </c>
      <c r="W212" s="209" t="s">
        <v>14</v>
      </c>
      <c r="X212" s="209" t="s">
        <v>348</v>
      </c>
      <c r="Y212" s="209" t="s">
        <v>174</v>
      </c>
      <c r="Z212" s="209" t="s">
        <v>206</v>
      </c>
      <c r="AA212" s="209" t="s">
        <v>207</v>
      </c>
      <c r="AB212" s="213" t="s">
        <v>1415</v>
      </c>
      <c r="AC212" s="214">
        <v>41316</v>
      </c>
    </row>
    <row r="213" spans="1:29" s="198" customFormat="1" ht="33.75" hidden="1" x14ac:dyDescent="0.2">
      <c r="A213" s="207">
        <v>2013520000270</v>
      </c>
      <c r="B213" s="208" t="s">
        <v>388</v>
      </c>
      <c r="C213" s="209" t="s">
        <v>16</v>
      </c>
      <c r="D213" s="209" t="s">
        <v>1428</v>
      </c>
      <c r="E213" s="216">
        <f t="shared" si="9"/>
        <v>352428926</v>
      </c>
      <c r="F213" s="211">
        <v>0</v>
      </c>
      <c r="G213" s="216">
        <v>352428926</v>
      </c>
      <c r="H213" s="211">
        <v>0</v>
      </c>
      <c r="I213" s="211">
        <v>0</v>
      </c>
      <c r="J213" s="211">
        <v>0</v>
      </c>
      <c r="K213" s="211">
        <v>0</v>
      </c>
      <c r="L213" s="211">
        <f t="shared" si="10"/>
        <v>0</v>
      </c>
      <c r="M213" s="211">
        <v>0</v>
      </c>
      <c r="N213" s="211">
        <v>0</v>
      </c>
      <c r="O213" s="211">
        <v>0</v>
      </c>
      <c r="P213" s="211">
        <v>0</v>
      </c>
      <c r="Q213" s="211">
        <v>0</v>
      </c>
      <c r="R213" s="211">
        <v>0</v>
      </c>
      <c r="S213" s="211">
        <f t="shared" si="11"/>
        <v>352428926</v>
      </c>
      <c r="T213" s="211">
        <v>385</v>
      </c>
      <c r="U213" s="209" t="s">
        <v>12</v>
      </c>
      <c r="V213" s="209" t="s">
        <v>13</v>
      </c>
      <c r="W213" s="209" t="s">
        <v>27</v>
      </c>
      <c r="X213" s="209" t="s">
        <v>13</v>
      </c>
      <c r="Y213" s="209" t="s">
        <v>76</v>
      </c>
      <c r="Z213" s="209" t="s">
        <v>77</v>
      </c>
      <c r="AA213" s="209" t="s">
        <v>78</v>
      </c>
      <c r="AB213" s="213" t="s">
        <v>1129</v>
      </c>
      <c r="AC213" s="214">
        <v>41316</v>
      </c>
    </row>
    <row r="214" spans="1:29" s="198" customFormat="1" ht="56.25" hidden="1" x14ac:dyDescent="0.2">
      <c r="A214" s="207">
        <v>2013520000271</v>
      </c>
      <c r="B214" s="208" t="s">
        <v>1131</v>
      </c>
      <c r="C214" s="209" t="s">
        <v>389</v>
      </c>
      <c r="D214" s="209" t="s">
        <v>1423</v>
      </c>
      <c r="E214" s="216">
        <f t="shared" si="9"/>
        <v>848714264</v>
      </c>
      <c r="F214" s="211">
        <v>518670777</v>
      </c>
      <c r="G214" s="216">
        <v>272322104</v>
      </c>
      <c r="H214" s="211">
        <v>57721383</v>
      </c>
      <c r="I214" s="211">
        <v>0</v>
      </c>
      <c r="J214" s="211">
        <v>0</v>
      </c>
      <c r="K214" s="211">
        <v>0</v>
      </c>
      <c r="L214" s="211">
        <f t="shared" si="10"/>
        <v>0</v>
      </c>
      <c r="M214" s="211">
        <v>0</v>
      </c>
      <c r="N214" s="211">
        <v>0</v>
      </c>
      <c r="O214" s="211">
        <v>0</v>
      </c>
      <c r="P214" s="211">
        <v>0</v>
      </c>
      <c r="Q214" s="211">
        <v>0</v>
      </c>
      <c r="R214" s="211">
        <v>0</v>
      </c>
      <c r="S214" s="211">
        <f t="shared" si="11"/>
        <v>848714264</v>
      </c>
      <c r="T214" s="211">
        <v>2190</v>
      </c>
      <c r="U214" s="209" t="s">
        <v>204</v>
      </c>
      <c r="V214" s="209" t="s">
        <v>390</v>
      </c>
      <c r="W214" s="209" t="s">
        <v>14</v>
      </c>
      <c r="X214" s="209" t="s">
        <v>390</v>
      </c>
      <c r="Y214" s="209" t="s">
        <v>174</v>
      </c>
      <c r="Z214" s="209" t="s">
        <v>206</v>
      </c>
      <c r="AA214" s="209" t="s">
        <v>207</v>
      </c>
      <c r="AB214" s="213" t="s">
        <v>1129</v>
      </c>
      <c r="AC214" s="214">
        <v>41317</v>
      </c>
    </row>
    <row r="215" spans="1:29" s="198" customFormat="1" ht="56.25" hidden="1" x14ac:dyDescent="0.2">
      <c r="A215" s="207">
        <v>2013520000272</v>
      </c>
      <c r="B215" s="208" t="s">
        <v>391</v>
      </c>
      <c r="C215" s="209" t="s">
        <v>392</v>
      </c>
      <c r="D215" s="209" t="s">
        <v>1431</v>
      </c>
      <c r="E215" s="216">
        <f t="shared" si="9"/>
        <v>459651511</v>
      </c>
      <c r="F215" s="211">
        <v>264436556</v>
      </c>
      <c r="G215" s="216">
        <v>132840939</v>
      </c>
      <c r="H215" s="211">
        <v>62374016</v>
      </c>
      <c r="I215" s="211">
        <v>0</v>
      </c>
      <c r="J215" s="211">
        <v>0</v>
      </c>
      <c r="K215" s="211">
        <v>0</v>
      </c>
      <c r="L215" s="211">
        <f t="shared" si="10"/>
        <v>0</v>
      </c>
      <c r="M215" s="211">
        <v>0</v>
      </c>
      <c r="N215" s="211">
        <v>0</v>
      </c>
      <c r="O215" s="211">
        <v>0</v>
      </c>
      <c r="P215" s="211">
        <v>0</v>
      </c>
      <c r="Q215" s="211">
        <v>0</v>
      </c>
      <c r="R215" s="211">
        <v>0</v>
      </c>
      <c r="S215" s="211">
        <f t="shared" si="11"/>
        <v>459651511</v>
      </c>
      <c r="T215" s="211">
        <v>1019</v>
      </c>
      <c r="U215" s="209" t="s">
        <v>204</v>
      </c>
      <c r="V215" s="209" t="s">
        <v>393</v>
      </c>
      <c r="W215" s="209" t="s">
        <v>14</v>
      </c>
      <c r="X215" s="209" t="s">
        <v>393</v>
      </c>
      <c r="Y215" s="209" t="s">
        <v>174</v>
      </c>
      <c r="Z215" s="209" t="s">
        <v>206</v>
      </c>
      <c r="AA215" s="209" t="s">
        <v>207</v>
      </c>
      <c r="AB215" s="213" t="s">
        <v>1129</v>
      </c>
      <c r="AC215" s="214">
        <v>41317</v>
      </c>
    </row>
    <row r="216" spans="1:29" s="198" customFormat="1" ht="33.75" hidden="1" x14ac:dyDescent="0.2">
      <c r="A216" s="207">
        <v>2013520000273</v>
      </c>
      <c r="B216" s="208" t="s">
        <v>394</v>
      </c>
      <c r="C216" s="209" t="s">
        <v>35</v>
      </c>
      <c r="D216" s="209" t="s">
        <v>1423</v>
      </c>
      <c r="E216" s="216">
        <f t="shared" si="9"/>
        <v>1265921955</v>
      </c>
      <c r="F216" s="211">
        <v>0</v>
      </c>
      <c r="G216" s="216">
        <v>564764822</v>
      </c>
      <c r="H216" s="211">
        <v>0</v>
      </c>
      <c r="I216" s="211">
        <v>0</v>
      </c>
      <c r="J216" s="211">
        <v>701157133</v>
      </c>
      <c r="K216" s="211">
        <v>0</v>
      </c>
      <c r="L216" s="211">
        <f t="shared" si="10"/>
        <v>0</v>
      </c>
      <c r="M216" s="211">
        <v>0</v>
      </c>
      <c r="N216" s="211">
        <v>0</v>
      </c>
      <c r="O216" s="211">
        <v>0</v>
      </c>
      <c r="P216" s="211">
        <v>0</v>
      </c>
      <c r="Q216" s="211">
        <v>0</v>
      </c>
      <c r="R216" s="211">
        <v>0</v>
      </c>
      <c r="S216" s="211">
        <f t="shared" si="11"/>
        <v>1265921955</v>
      </c>
      <c r="T216" s="211">
        <v>109865</v>
      </c>
      <c r="U216" s="209" t="s">
        <v>204</v>
      </c>
      <c r="V216" s="209" t="s">
        <v>13</v>
      </c>
      <c r="W216" s="209" t="s">
        <v>395</v>
      </c>
      <c r="X216" s="209" t="s">
        <v>28</v>
      </c>
      <c r="Y216" s="209" t="s">
        <v>174</v>
      </c>
      <c r="Z216" s="209" t="s">
        <v>175</v>
      </c>
      <c r="AA216" s="209" t="s">
        <v>396</v>
      </c>
      <c r="AB216" s="213" t="s">
        <v>1129</v>
      </c>
      <c r="AC216" s="214">
        <v>41317</v>
      </c>
    </row>
    <row r="217" spans="1:29" s="198" customFormat="1" ht="56.25" hidden="1" x14ac:dyDescent="0.2">
      <c r="A217" s="207">
        <v>2013520000274</v>
      </c>
      <c r="B217" s="208" t="s">
        <v>397</v>
      </c>
      <c r="C217" s="209" t="s">
        <v>125</v>
      </c>
      <c r="D217" s="209" t="s">
        <v>1424</v>
      </c>
      <c r="E217" s="216">
        <f t="shared" si="9"/>
        <v>594256788</v>
      </c>
      <c r="F217" s="211">
        <v>0</v>
      </c>
      <c r="G217" s="216">
        <v>559497397</v>
      </c>
      <c r="H217" s="211">
        <v>34759391</v>
      </c>
      <c r="I217" s="211">
        <v>0</v>
      </c>
      <c r="J217" s="211">
        <v>0</v>
      </c>
      <c r="K217" s="211">
        <v>0</v>
      </c>
      <c r="L217" s="211">
        <f t="shared" si="10"/>
        <v>0</v>
      </c>
      <c r="M217" s="211">
        <v>0</v>
      </c>
      <c r="N217" s="211">
        <v>0</v>
      </c>
      <c r="O217" s="211">
        <v>0</v>
      </c>
      <c r="P217" s="211">
        <v>0</v>
      </c>
      <c r="Q217" s="211">
        <v>0</v>
      </c>
      <c r="R217" s="211">
        <v>0</v>
      </c>
      <c r="S217" s="211">
        <f t="shared" si="11"/>
        <v>594256788</v>
      </c>
      <c r="T217" s="211">
        <v>2155</v>
      </c>
      <c r="U217" s="209" t="s">
        <v>204</v>
      </c>
      <c r="V217" s="209" t="s">
        <v>13</v>
      </c>
      <c r="W217" s="209" t="s">
        <v>14</v>
      </c>
      <c r="X217" s="209" t="s">
        <v>126</v>
      </c>
      <c r="Y217" s="209" t="s">
        <v>174</v>
      </c>
      <c r="Z217" s="209" t="s">
        <v>206</v>
      </c>
      <c r="AA217" s="209" t="s">
        <v>207</v>
      </c>
      <c r="AB217" s="213" t="s">
        <v>1129</v>
      </c>
      <c r="AC217" s="214">
        <v>41317</v>
      </c>
    </row>
    <row r="218" spans="1:29" s="198" customFormat="1" ht="56.25" hidden="1" x14ac:dyDescent="0.2">
      <c r="A218" s="207">
        <v>2013520000275</v>
      </c>
      <c r="B218" s="208" t="s">
        <v>398</v>
      </c>
      <c r="C218" s="209" t="s">
        <v>366</v>
      </c>
      <c r="D218" s="209" t="s">
        <v>1431</v>
      </c>
      <c r="E218" s="216">
        <f t="shared" si="9"/>
        <v>853212330</v>
      </c>
      <c r="F218" s="211">
        <v>322810267</v>
      </c>
      <c r="G218" s="216">
        <v>422560400</v>
      </c>
      <c r="H218" s="211">
        <v>107841663</v>
      </c>
      <c r="I218" s="211">
        <v>0</v>
      </c>
      <c r="J218" s="211">
        <v>0</v>
      </c>
      <c r="K218" s="211">
        <v>0</v>
      </c>
      <c r="L218" s="211">
        <f t="shared" si="10"/>
        <v>0</v>
      </c>
      <c r="M218" s="211">
        <v>0</v>
      </c>
      <c r="N218" s="211">
        <v>0</v>
      </c>
      <c r="O218" s="211">
        <v>0</v>
      </c>
      <c r="P218" s="211">
        <v>0</v>
      </c>
      <c r="Q218" s="211">
        <v>0</v>
      </c>
      <c r="R218" s="211">
        <v>0</v>
      </c>
      <c r="S218" s="211">
        <f t="shared" si="11"/>
        <v>853212330</v>
      </c>
      <c r="T218" s="211">
        <v>1900</v>
      </c>
      <c r="U218" s="209" t="s">
        <v>204</v>
      </c>
      <c r="V218" s="209" t="s">
        <v>13</v>
      </c>
      <c r="W218" s="209" t="s">
        <v>14</v>
      </c>
      <c r="X218" s="209" t="s">
        <v>367</v>
      </c>
      <c r="Y218" s="209" t="s">
        <v>174</v>
      </c>
      <c r="Z218" s="209" t="s">
        <v>206</v>
      </c>
      <c r="AA218" s="209" t="s">
        <v>207</v>
      </c>
      <c r="AB218" s="213" t="s">
        <v>1129</v>
      </c>
      <c r="AC218" s="214">
        <v>41318</v>
      </c>
    </row>
    <row r="219" spans="1:29" s="198" customFormat="1" ht="33.75" hidden="1" x14ac:dyDescent="0.2">
      <c r="A219" s="207">
        <v>2013520000276</v>
      </c>
      <c r="B219" s="208" t="s">
        <v>399</v>
      </c>
      <c r="C219" s="209" t="s">
        <v>13</v>
      </c>
      <c r="D219" s="209" t="s">
        <v>1434</v>
      </c>
      <c r="E219" s="216">
        <f t="shared" si="9"/>
        <v>60000000</v>
      </c>
      <c r="F219" s="211">
        <v>0</v>
      </c>
      <c r="G219" s="216">
        <v>60000000</v>
      </c>
      <c r="H219" s="211">
        <v>0</v>
      </c>
      <c r="I219" s="211">
        <v>0</v>
      </c>
      <c r="J219" s="211">
        <v>0</v>
      </c>
      <c r="K219" s="211">
        <v>0</v>
      </c>
      <c r="L219" s="211">
        <f t="shared" si="10"/>
        <v>0</v>
      </c>
      <c r="M219" s="211">
        <v>0</v>
      </c>
      <c r="N219" s="211">
        <v>0</v>
      </c>
      <c r="O219" s="211">
        <v>0</v>
      </c>
      <c r="P219" s="211">
        <v>0</v>
      </c>
      <c r="Q219" s="211">
        <v>0</v>
      </c>
      <c r="R219" s="211">
        <v>0</v>
      </c>
      <c r="S219" s="211">
        <f t="shared" si="11"/>
        <v>60000000</v>
      </c>
      <c r="T219" s="211">
        <v>168995</v>
      </c>
      <c r="U219" s="209" t="s">
        <v>51</v>
      </c>
      <c r="V219" s="209" t="s">
        <v>13</v>
      </c>
      <c r="W219" s="209" t="s">
        <v>27</v>
      </c>
      <c r="X219" s="209" t="s">
        <v>13</v>
      </c>
      <c r="Y219" s="209" t="s">
        <v>76</v>
      </c>
      <c r="Z219" s="209" t="s">
        <v>77</v>
      </c>
      <c r="AA219" s="209" t="s">
        <v>78</v>
      </c>
      <c r="AB219" s="213" t="s">
        <v>1129</v>
      </c>
      <c r="AC219" s="214">
        <v>41320</v>
      </c>
    </row>
    <row r="220" spans="1:29" s="198" customFormat="1" ht="45" hidden="1" x14ac:dyDescent="0.2">
      <c r="A220" s="207">
        <v>2013520000277</v>
      </c>
      <c r="B220" s="208" t="s">
        <v>400</v>
      </c>
      <c r="C220" s="209" t="s">
        <v>16</v>
      </c>
      <c r="D220" s="209" t="s">
        <v>1428</v>
      </c>
      <c r="E220" s="216">
        <f t="shared" si="9"/>
        <v>23540302</v>
      </c>
      <c r="F220" s="211">
        <v>0</v>
      </c>
      <c r="G220" s="216">
        <v>23540302</v>
      </c>
      <c r="H220" s="211">
        <v>0</v>
      </c>
      <c r="I220" s="211">
        <v>0</v>
      </c>
      <c r="J220" s="211">
        <v>0</v>
      </c>
      <c r="K220" s="211">
        <v>0</v>
      </c>
      <c r="L220" s="211">
        <f t="shared" si="10"/>
        <v>0</v>
      </c>
      <c r="M220" s="211">
        <v>0</v>
      </c>
      <c r="N220" s="211">
        <v>0</v>
      </c>
      <c r="O220" s="211">
        <v>0</v>
      </c>
      <c r="P220" s="211">
        <v>0</v>
      </c>
      <c r="Q220" s="211">
        <v>0</v>
      </c>
      <c r="R220" s="211">
        <v>0</v>
      </c>
      <c r="S220" s="211">
        <f t="shared" si="11"/>
        <v>23540302</v>
      </c>
      <c r="T220" s="211">
        <v>106</v>
      </c>
      <c r="U220" s="209" t="s">
        <v>12</v>
      </c>
      <c r="V220" s="209" t="s">
        <v>13</v>
      </c>
      <c r="W220" s="209" t="s">
        <v>17</v>
      </c>
      <c r="X220" s="209" t="s">
        <v>401</v>
      </c>
      <c r="Y220" s="209" t="s">
        <v>194</v>
      </c>
      <c r="Z220" s="209" t="s">
        <v>402</v>
      </c>
      <c r="AA220" s="209" t="s">
        <v>403</v>
      </c>
      <c r="AB220" s="213" t="s">
        <v>1129</v>
      </c>
      <c r="AC220" s="214">
        <v>42084</v>
      </c>
    </row>
    <row r="221" spans="1:29" s="198" customFormat="1" ht="45" hidden="1" x14ac:dyDescent="0.2">
      <c r="A221" s="207">
        <v>2013520000278</v>
      </c>
      <c r="B221" s="208" t="s">
        <v>404</v>
      </c>
      <c r="C221" s="209" t="s">
        <v>73</v>
      </c>
      <c r="D221" s="209" t="s">
        <v>1431</v>
      </c>
      <c r="E221" s="216">
        <f t="shared" si="9"/>
        <v>320000000</v>
      </c>
      <c r="F221" s="211">
        <v>290000000</v>
      </c>
      <c r="G221" s="216">
        <v>0</v>
      </c>
      <c r="H221" s="211">
        <v>0</v>
      </c>
      <c r="I221" s="211">
        <v>0</v>
      </c>
      <c r="J221" s="211">
        <v>0</v>
      </c>
      <c r="K221" s="211">
        <v>30000000</v>
      </c>
      <c r="L221" s="211">
        <f t="shared" si="10"/>
        <v>-194000000</v>
      </c>
      <c r="M221" s="211">
        <v>-190000000</v>
      </c>
      <c r="N221" s="211">
        <v>26000000</v>
      </c>
      <c r="O221" s="211">
        <v>0</v>
      </c>
      <c r="P221" s="211">
        <v>0</v>
      </c>
      <c r="Q221" s="211">
        <v>0</v>
      </c>
      <c r="R221" s="211">
        <v>-30000000</v>
      </c>
      <c r="S221" s="211">
        <f t="shared" si="11"/>
        <v>126000000</v>
      </c>
      <c r="T221" s="211">
        <v>18403</v>
      </c>
      <c r="U221" s="209" t="s">
        <v>22</v>
      </c>
      <c r="V221" s="209" t="s">
        <v>405</v>
      </c>
      <c r="W221" s="209" t="s">
        <v>23</v>
      </c>
      <c r="X221" s="209" t="s">
        <v>405</v>
      </c>
      <c r="Y221" s="209" t="s">
        <v>76</v>
      </c>
      <c r="Z221" s="209" t="s">
        <v>135</v>
      </c>
      <c r="AA221" s="209" t="s">
        <v>136</v>
      </c>
      <c r="AB221" s="213" t="s">
        <v>1415</v>
      </c>
      <c r="AC221" s="214">
        <v>41424</v>
      </c>
    </row>
    <row r="222" spans="1:29" s="198" customFormat="1" ht="22.5" hidden="1" x14ac:dyDescent="0.2">
      <c r="A222" s="207">
        <v>2013520000279</v>
      </c>
      <c r="B222" s="208" t="s">
        <v>406</v>
      </c>
      <c r="C222" s="209" t="s">
        <v>72</v>
      </c>
      <c r="D222" s="209" t="s">
        <v>1420</v>
      </c>
      <c r="E222" s="216">
        <f t="shared" si="9"/>
        <v>86657000</v>
      </c>
      <c r="F222" s="211">
        <v>0</v>
      </c>
      <c r="G222" s="216">
        <v>66657000</v>
      </c>
      <c r="H222" s="211">
        <v>20000000</v>
      </c>
      <c r="I222" s="211">
        <v>0</v>
      </c>
      <c r="J222" s="211">
        <v>0</v>
      </c>
      <c r="K222" s="211">
        <v>0</v>
      </c>
      <c r="L222" s="211">
        <f t="shared" si="10"/>
        <v>0</v>
      </c>
      <c r="M222" s="211">
        <v>0</v>
      </c>
      <c r="N222" s="211">
        <v>0</v>
      </c>
      <c r="O222" s="211">
        <v>0</v>
      </c>
      <c r="P222" s="211">
        <v>0</v>
      </c>
      <c r="Q222" s="211">
        <v>0</v>
      </c>
      <c r="R222" s="211">
        <v>0</v>
      </c>
      <c r="S222" s="211">
        <f t="shared" si="11"/>
        <v>86657000</v>
      </c>
      <c r="T222" s="211">
        <v>50</v>
      </c>
      <c r="U222" s="209" t="s">
        <v>12</v>
      </c>
      <c r="V222" s="209" t="s">
        <v>306</v>
      </c>
      <c r="W222" s="209" t="s">
        <v>29</v>
      </c>
      <c r="X222" s="209" t="s">
        <v>13</v>
      </c>
      <c r="Y222" s="209" t="s">
        <v>145</v>
      </c>
      <c r="Z222" s="209" t="s">
        <v>146</v>
      </c>
      <c r="AA222" s="209" t="s">
        <v>282</v>
      </c>
      <c r="AB222" s="213" t="s">
        <v>1129</v>
      </c>
      <c r="AC222" s="214">
        <v>41340</v>
      </c>
    </row>
    <row r="223" spans="1:29" s="198" customFormat="1" ht="56.25" hidden="1" x14ac:dyDescent="0.2">
      <c r="A223" s="207">
        <v>2013520000280</v>
      </c>
      <c r="B223" s="208" t="s">
        <v>407</v>
      </c>
      <c r="C223" s="209" t="s">
        <v>389</v>
      </c>
      <c r="D223" s="209" t="s">
        <v>1423</v>
      </c>
      <c r="E223" s="216">
        <f t="shared" si="9"/>
        <v>173840000</v>
      </c>
      <c r="F223" s="211">
        <v>0</v>
      </c>
      <c r="G223" s="216">
        <v>173840000</v>
      </c>
      <c r="H223" s="211">
        <v>0</v>
      </c>
      <c r="I223" s="211">
        <v>0</v>
      </c>
      <c r="J223" s="211">
        <v>0</v>
      </c>
      <c r="K223" s="211">
        <v>0</v>
      </c>
      <c r="L223" s="211">
        <f t="shared" si="10"/>
        <v>0</v>
      </c>
      <c r="M223" s="211">
        <v>0</v>
      </c>
      <c r="N223" s="211">
        <v>0</v>
      </c>
      <c r="O223" s="211">
        <v>0</v>
      </c>
      <c r="P223" s="211">
        <v>0</v>
      </c>
      <c r="Q223" s="211">
        <v>0</v>
      </c>
      <c r="R223" s="211">
        <v>0</v>
      </c>
      <c r="S223" s="211">
        <f t="shared" si="11"/>
        <v>173840000</v>
      </c>
      <c r="T223" s="211">
        <v>696</v>
      </c>
      <c r="U223" s="209" t="s">
        <v>204</v>
      </c>
      <c r="V223" s="209" t="s">
        <v>390</v>
      </c>
      <c r="W223" s="209" t="s">
        <v>14</v>
      </c>
      <c r="X223" s="209" t="s">
        <v>390</v>
      </c>
      <c r="Y223" s="209" t="s">
        <v>174</v>
      </c>
      <c r="Z223" s="209" t="s">
        <v>206</v>
      </c>
      <c r="AA223" s="209" t="s">
        <v>207</v>
      </c>
      <c r="AB223" s="213" t="s">
        <v>1129</v>
      </c>
      <c r="AC223" s="214">
        <v>41345</v>
      </c>
    </row>
    <row r="224" spans="1:29" s="198" customFormat="1" ht="45" hidden="1" x14ac:dyDescent="0.2">
      <c r="A224" s="207">
        <v>2013520000281</v>
      </c>
      <c r="B224" s="208" t="s">
        <v>408</v>
      </c>
      <c r="C224" s="209" t="s">
        <v>50</v>
      </c>
      <c r="D224" s="209" t="s">
        <v>1422</v>
      </c>
      <c r="E224" s="216">
        <f t="shared" si="9"/>
        <v>100000000</v>
      </c>
      <c r="F224" s="211">
        <v>0</v>
      </c>
      <c r="G224" s="216">
        <v>100000000</v>
      </c>
      <c r="H224" s="211">
        <v>0</v>
      </c>
      <c r="I224" s="211">
        <v>0</v>
      </c>
      <c r="J224" s="211">
        <v>0</v>
      </c>
      <c r="K224" s="211">
        <v>0</v>
      </c>
      <c r="L224" s="211">
        <f t="shared" si="10"/>
        <v>0</v>
      </c>
      <c r="M224" s="211">
        <v>0</v>
      </c>
      <c r="N224" s="211">
        <v>0</v>
      </c>
      <c r="O224" s="211">
        <v>0</v>
      </c>
      <c r="P224" s="211">
        <v>0</v>
      </c>
      <c r="Q224" s="211">
        <v>0</v>
      </c>
      <c r="R224" s="211">
        <v>0</v>
      </c>
      <c r="S224" s="211">
        <f t="shared" si="11"/>
        <v>100000000</v>
      </c>
      <c r="T224" s="211">
        <v>127</v>
      </c>
      <c r="U224" s="209" t="s">
        <v>51</v>
      </c>
      <c r="V224" s="209" t="s">
        <v>409</v>
      </c>
      <c r="W224" s="209" t="s">
        <v>27</v>
      </c>
      <c r="X224" s="209" t="s">
        <v>409</v>
      </c>
      <c r="Y224" s="209" t="s">
        <v>76</v>
      </c>
      <c r="Z224" s="209" t="s">
        <v>77</v>
      </c>
      <c r="AA224" s="209" t="s">
        <v>164</v>
      </c>
      <c r="AB224" s="213" t="s">
        <v>1129</v>
      </c>
      <c r="AC224" s="214">
        <v>41355</v>
      </c>
    </row>
    <row r="225" spans="1:29" s="198" customFormat="1" ht="33.75" hidden="1" x14ac:dyDescent="0.2">
      <c r="A225" s="207">
        <v>2013520000282</v>
      </c>
      <c r="B225" s="208" t="s">
        <v>410</v>
      </c>
      <c r="C225" s="209" t="s">
        <v>16</v>
      </c>
      <c r="D225" s="209" t="s">
        <v>1428</v>
      </c>
      <c r="E225" s="216">
        <f t="shared" si="9"/>
        <v>54000000</v>
      </c>
      <c r="F225" s="211">
        <v>0</v>
      </c>
      <c r="G225" s="216">
        <v>54000000</v>
      </c>
      <c r="H225" s="211">
        <v>0</v>
      </c>
      <c r="I225" s="211">
        <v>0</v>
      </c>
      <c r="J225" s="211">
        <v>0</v>
      </c>
      <c r="K225" s="211">
        <v>0</v>
      </c>
      <c r="L225" s="211">
        <f t="shared" si="10"/>
        <v>0</v>
      </c>
      <c r="M225" s="211">
        <v>0</v>
      </c>
      <c r="N225" s="211">
        <v>0</v>
      </c>
      <c r="O225" s="211">
        <v>0</v>
      </c>
      <c r="P225" s="211">
        <v>0</v>
      </c>
      <c r="Q225" s="211">
        <v>0</v>
      </c>
      <c r="R225" s="211">
        <v>0</v>
      </c>
      <c r="S225" s="211">
        <f t="shared" si="11"/>
        <v>54000000</v>
      </c>
      <c r="T225" s="211">
        <v>167345</v>
      </c>
      <c r="U225" s="209" t="s">
        <v>51</v>
      </c>
      <c r="V225" s="209" t="s">
        <v>13</v>
      </c>
      <c r="W225" s="209" t="s">
        <v>27</v>
      </c>
      <c r="X225" s="209" t="s">
        <v>13</v>
      </c>
      <c r="Y225" s="209" t="s">
        <v>76</v>
      </c>
      <c r="Z225" s="209" t="s">
        <v>77</v>
      </c>
      <c r="AA225" s="209" t="s">
        <v>78</v>
      </c>
      <c r="AB225" s="213" t="s">
        <v>1129</v>
      </c>
      <c r="AC225" s="214">
        <v>41341</v>
      </c>
    </row>
    <row r="226" spans="1:29" s="198" customFormat="1" ht="22.5" hidden="1" x14ac:dyDescent="0.2">
      <c r="A226" s="207">
        <v>2013520000283</v>
      </c>
      <c r="B226" s="208" t="s">
        <v>411</v>
      </c>
      <c r="C226" s="209" t="s">
        <v>13</v>
      </c>
      <c r="D226" s="209" t="s">
        <v>1434</v>
      </c>
      <c r="E226" s="216">
        <f t="shared" si="9"/>
        <v>93000000</v>
      </c>
      <c r="F226" s="211">
        <v>38000000</v>
      </c>
      <c r="G226" s="216">
        <v>30000000</v>
      </c>
      <c r="H226" s="211">
        <v>0</v>
      </c>
      <c r="I226" s="211">
        <v>0</v>
      </c>
      <c r="J226" s="211">
        <v>0</v>
      </c>
      <c r="K226" s="211">
        <v>25000000</v>
      </c>
      <c r="L226" s="211">
        <f t="shared" si="10"/>
        <v>10000000</v>
      </c>
      <c r="M226" s="211">
        <v>0</v>
      </c>
      <c r="N226" s="211">
        <v>10000000</v>
      </c>
      <c r="O226" s="211">
        <v>0</v>
      </c>
      <c r="P226" s="211">
        <v>0</v>
      </c>
      <c r="Q226" s="211">
        <v>0</v>
      </c>
      <c r="R226" s="211">
        <v>0</v>
      </c>
      <c r="S226" s="211">
        <f t="shared" si="11"/>
        <v>103000000</v>
      </c>
      <c r="T226" s="211">
        <v>45</v>
      </c>
      <c r="U226" s="209" t="s">
        <v>45</v>
      </c>
      <c r="V226" s="209" t="s">
        <v>412</v>
      </c>
      <c r="W226" s="209" t="s">
        <v>17</v>
      </c>
      <c r="X226" s="209" t="s">
        <v>412</v>
      </c>
      <c r="Y226" s="209" t="s">
        <v>145</v>
      </c>
      <c r="Z226" s="209" t="s">
        <v>278</v>
      </c>
      <c r="AA226" s="209" t="s">
        <v>413</v>
      </c>
      <c r="AB226" s="213" t="s">
        <v>1415</v>
      </c>
      <c r="AC226" s="214">
        <v>41374</v>
      </c>
    </row>
    <row r="227" spans="1:29" s="198" customFormat="1" ht="45" hidden="1" x14ac:dyDescent="0.2">
      <c r="A227" s="207">
        <v>2013520000284</v>
      </c>
      <c r="B227" s="208" t="s">
        <v>414</v>
      </c>
      <c r="C227" s="209" t="s">
        <v>415</v>
      </c>
      <c r="D227" s="209" t="s">
        <v>1425</v>
      </c>
      <c r="E227" s="216">
        <f t="shared" si="9"/>
        <v>24000000</v>
      </c>
      <c r="F227" s="211">
        <v>0</v>
      </c>
      <c r="G227" s="216">
        <v>24000000</v>
      </c>
      <c r="H227" s="211">
        <v>0</v>
      </c>
      <c r="I227" s="211">
        <v>0</v>
      </c>
      <c r="J227" s="211">
        <v>0</v>
      </c>
      <c r="K227" s="211">
        <v>0</v>
      </c>
      <c r="L227" s="211">
        <f t="shared" si="10"/>
        <v>0</v>
      </c>
      <c r="M227" s="211">
        <v>0</v>
      </c>
      <c r="N227" s="211">
        <v>0</v>
      </c>
      <c r="O227" s="211">
        <v>0</v>
      </c>
      <c r="P227" s="211">
        <v>0</v>
      </c>
      <c r="Q227" s="211">
        <v>0</v>
      </c>
      <c r="R227" s="211">
        <v>0</v>
      </c>
      <c r="S227" s="211">
        <f t="shared" si="11"/>
        <v>24000000</v>
      </c>
      <c r="T227" s="211">
        <v>8520</v>
      </c>
      <c r="U227" s="209" t="s">
        <v>22</v>
      </c>
      <c r="V227" s="209" t="s">
        <v>416</v>
      </c>
      <c r="W227" s="209" t="s">
        <v>39</v>
      </c>
      <c r="X227" s="209" t="s">
        <v>416</v>
      </c>
      <c r="Y227" s="209" t="s">
        <v>76</v>
      </c>
      <c r="Z227" s="209" t="s">
        <v>135</v>
      </c>
      <c r="AA227" s="209" t="s">
        <v>136</v>
      </c>
      <c r="AB227" s="213" t="s">
        <v>1129</v>
      </c>
      <c r="AC227" s="214">
        <v>41404</v>
      </c>
    </row>
    <row r="228" spans="1:29" s="198" customFormat="1" ht="45" hidden="1" x14ac:dyDescent="0.2">
      <c r="A228" s="207">
        <v>2013520000285</v>
      </c>
      <c r="B228" s="208" t="s">
        <v>417</v>
      </c>
      <c r="C228" s="209" t="s">
        <v>315</v>
      </c>
      <c r="D228" s="209" t="s">
        <v>1423</v>
      </c>
      <c r="E228" s="216">
        <f t="shared" si="9"/>
        <v>1200000000</v>
      </c>
      <c r="F228" s="211">
        <v>600000000</v>
      </c>
      <c r="G228" s="216">
        <v>0</v>
      </c>
      <c r="H228" s="211">
        <v>200000000</v>
      </c>
      <c r="I228" s="211">
        <v>0</v>
      </c>
      <c r="J228" s="211">
        <v>0</v>
      </c>
      <c r="K228" s="211">
        <v>400000000</v>
      </c>
      <c r="L228" s="211">
        <f t="shared" si="10"/>
        <v>0</v>
      </c>
      <c r="M228" s="211">
        <v>0</v>
      </c>
      <c r="N228" s="211">
        <v>0</v>
      </c>
      <c r="O228" s="211">
        <v>0</v>
      </c>
      <c r="P228" s="211">
        <v>0</v>
      </c>
      <c r="Q228" s="211">
        <v>0</v>
      </c>
      <c r="R228" s="211">
        <v>0</v>
      </c>
      <c r="S228" s="211">
        <f t="shared" si="11"/>
        <v>1200000000</v>
      </c>
      <c r="T228" s="211">
        <v>4069</v>
      </c>
      <c r="U228" s="209" t="s">
        <v>22</v>
      </c>
      <c r="V228" s="209" t="s">
        <v>418</v>
      </c>
      <c r="W228" s="209" t="s">
        <v>23</v>
      </c>
      <c r="X228" s="209" t="s">
        <v>418</v>
      </c>
      <c r="Y228" s="209" t="s">
        <v>76</v>
      </c>
      <c r="Z228" s="209" t="s">
        <v>135</v>
      </c>
      <c r="AA228" s="209" t="s">
        <v>136</v>
      </c>
      <c r="AB228" s="213" t="s">
        <v>1129</v>
      </c>
      <c r="AC228" s="214">
        <v>41619</v>
      </c>
    </row>
    <row r="229" spans="1:29" s="198" customFormat="1" ht="33.75" hidden="1" x14ac:dyDescent="0.2">
      <c r="A229" s="207">
        <v>2013520000286</v>
      </c>
      <c r="B229" s="208" t="s">
        <v>1234</v>
      </c>
      <c r="C229" s="209" t="s">
        <v>63</v>
      </c>
      <c r="D229" s="209" t="s">
        <v>1430</v>
      </c>
      <c r="E229" s="216">
        <f t="shared" si="9"/>
        <v>0</v>
      </c>
      <c r="F229" s="211">
        <v>0</v>
      </c>
      <c r="G229" s="216">
        <v>0</v>
      </c>
      <c r="H229" s="211">
        <v>0</v>
      </c>
      <c r="I229" s="211">
        <v>0</v>
      </c>
      <c r="J229" s="211">
        <v>0</v>
      </c>
      <c r="K229" s="211">
        <v>0</v>
      </c>
      <c r="L229" s="211">
        <f t="shared" si="10"/>
        <v>0</v>
      </c>
      <c r="M229" s="211">
        <v>0</v>
      </c>
      <c r="N229" s="211">
        <v>0</v>
      </c>
      <c r="O229" s="211">
        <v>0</v>
      </c>
      <c r="P229" s="211">
        <v>0</v>
      </c>
      <c r="Q229" s="211">
        <v>0</v>
      </c>
      <c r="R229" s="211">
        <v>0</v>
      </c>
      <c r="S229" s="211">
        <f t="shared" si="11"/>
        <v>0</v>
      </c>
      <c r="T229" s="211">
        <v>0</v>
      </c>
      <c r="U229" s="209" t="s">
        <v>1418</v>
      </c>
      <c r="V229" s="209" t="s">
        <v>1358</v>
      </c>
      <c r="W229" s="209" t="s">
        <v>1359</v>
      </c>
      <c r="X229" s="209" t="s">
        <v>13</v>
      </c>
      <c r="Y229" s="209"/>
      <c r="Z229" s="209"/>
      <c r="AA229" s="209"/>
      <c r="AB229" s="213" t="s">
        <v>1134</v>
      </c>
      <c r="AC229" s="214">
        <v>41388</v>
      </c>
    </row>
    <row r="230" spans="1:29" s="198" customFormat="1" ht="33.75" hidden="1" x14ac:dyDescent="0.2">
      <c r="A230" s="207">
        <v>2013520000287</v>
      </c>
      <c r="B230" s="208" t="s">
        <v>419</v>
      </c>
      <c r="C230" s="209" t="s">
        <v>63</v>
      </c>
      <c r="D230" s="209" t="s">
        <v>1430</v>
      </c>
      <c r="E230" s="216">
        <f t="shared" si="9"/>
        <v>103830000</v>
      </c>
      <c r="F230" s="211">
        <v>0</v>
      </c>
      <c r="G230" s="216">
        <v>96000000</v>
      </c>
      <c r="H230" s="211">
        <v>7830000</v>
      </c>
      <c r="I230" s="211">
        <v>0</v>
      </c>
      <c r="J230" s="211">
        <v>0</v>
      </c>
      <c r="K230" s="211">
        <v>0</v>
      </c>
      <c r="L230" s="211">
        <f t="shared" si="10"/>
        <v>0</v>
      </c>
      <c r="M230" s="211">
        <v>0</v>
      </c>
      <c r="N230" s="211">
        <v>0</v>
      </c>
      <c r="O230" s="211">
        <v>0</v>
      </c>
      <c r="P230" s="211">
        <v>0</v>
      </c>
      <c r="Q230" s="211">
        <v>0</v>
      </c>
      <c r="R230" s="211">
        <v>0</v>
      </c>
      <c r="S230" s="211">
        <f t="shared" si="11"/>
        <v>103830000</v>
      </c>
      <c r="T230" s="211">
        <v>150</v>
      </c>
      <c r="U230" s="209" t="s">
        <v>12</v>
      </c>
      <c r="V230" s="209" t="s">
        <v>420</v>
      </c>
      <c r="W230" s="209" t="s">
        <v>14</v>
      </c>
      <c r="X230" s="209" t="s">
        <v>13</v>
      </c>
      <c r="Y230" s="209" t="s">
        <v>76</v>
      </c>
      <c r="Z230" s="209" t="s">
        <v>421</v>
      </c>
      <c r="AA230" s="209" t="s">
        <v>422</v>
      </c>
      <c r="AB230" s="213" t="s">
        <v>1129</v>
      </c>
      <c r="AC230" s="214">
        <v>41388</v>
      </c>
    </row>
    <row r="231" spans="1:29" s="198" customFormat="1" ht="33.75" hidden="1" x14ac:dyDescent="0.2">
      <c r="A231" s="207">
        <v>2013520000288</v>
      </c>
      <c r="B231" s="208" t="s">
        <v>423</v>
      </c>
      <c r="C231" s="209" t="s">
        <v>30</v>
      </c>
      <c r="D231" s="209" t="s">
        <v>1430</v>
      </c>
      <c r="E231" s="216">
        <f t="shared" si="9"/>
        <v>111300000</v>
      </c>
      <c r="F231" s="211">
        <v>0</v>
      </c>
      <c r="G231" s="216">
        <v>86300000</v>
      </c>
      <c r="H231" s="211">
        <v>20000000</v>
      </c>
      <c r="I231" s="211">
        <v>0</v>
      </c>
      <c r="J231" s="211">
        <v>0</v>
      </c>
      <c r="K231" s="211">
        <v>5000000</v>
      </c>
      <c r="L231" s="211">
        <f t="shared" si="10"/>
        <v>0</v>
      </c>
      <c r="M231" s="211">
        <v>0</v>
      </c>
      <c r="N231" s="211">
        <v>0</v>
      </c>
      <c r="O231" s="211">
        <v>0</v>
      </c>
      <c r="P231" s="211">
        <v>0</v>
      </c>
      <c r="Q231" s="211">
        <v>0</v>
      </c>
      <c r="R231" s="211">
        <v>0</v>
      </c>
      <c r="S231" s="211">
        <f t="shared" si="11"/>
        <v>111300000</v>
      </c>
      <c r="T231" s="211">
        <v>9603</v>
      </c>
      <c r="U231" s="209" t="s">
        <v>12</v>
      </c>
      <c r="V231" s="209" t="s">
        <v>424</v>
      </c>
      <c r="W231" s="209" t="s">
        <v>27</v>
      </c>
      <c r="X231" s="209" t="s">
        <v>424</v>
      </c>
      <c r="Y231" s="209" t="s">
        <v>145</v>
      </c>
      <c r="Z231" s="209" t="s">
        <v>278</v>
      </c>
      <c r="AA231" s="209" t="s">
        <v>279</v>
      </c>
      <c r="AB231" s="213" t="s">
        <v>1129</v>
      </c>
      <c r="AC231" s="214">
        <v>41388</v>
      </c>
    </row>
    <row r="232" spans="1:29" s="198" customFormat="1" ht="33.75" hidden="1" x14ac:dyDescent="0.2">
      <c r="A232" s="207">
        <v>2013520000289</v>
      </c>
      <c r="B232" s="208" t="s">
        <v>425</v>
      </c>
      <c r="C232" s="209" t="s">
        <v>291</v>
      </c>
      <c r="D232" s="209" t="s">
        <v>1428</v>
      </c>
      <c r="E232" s="216">
        <f t="shared" si="9"/>
        <v>59988530</v>
      </c>
      <c r="F232" s="211">
        <v>0</v>
      </c>
      <c r="G232" s="216">
        <v>50000000</v>
      </c>
      <c r="H232" s="211">
        <v>9988530</v>
      </c>
      <c r="I232" s="211">
        <v>0</v>
      </c>
      <c r="J232" s="211">
        <v>0</v>
      </c>
      <c r="K232" s="211">
        <v>0</v>
      </c>
      <c r="L232" s="211">
        <f t="shared" si="10"/>
        <v>0</v>
      </c>
      <c r="M232" s="211">
        <v>0</v>
      </c>
      <c r="N232" s="211">
        <v>0</v>
      </c>
      <c r="O232" s="211">
        <v>0</v>
      </c>
      <c r="P232" s="211">
        <v>0</v>
      </c>
      <c r="Q232" s="211">
        <v>0</v>
      </c>
      <c r="R232" s="211">
        <v>0</v>
      </c>
      <c r="S232" s="211">
        <f t="shared" si="11"/>
        <v>59988530</v>
      </c>
      <c r="T232" s="211">
        <v>647</v>
      </c>
      <c r="U232" s="209" t="s">
        <v>12</v>
      </c>
      <c r="V232" s="209" t="s">
        <v>292</v>
      </c>
      <c r="W232" s="209" t="s">
        <v>27</v>
      </c>
      <c r="X232" s="209" t="s">
        <v>292</v>
      </c>
      <c r="Y232" s="209" t="s">
        <v>76</v>
      </c>
      <c r="Z232" s="209" t="s">
        <v>77</v>
      </c>
      <c r="AA232" s="209" t="s">
        <v>78</v>
      </c>
      <c r="AB232" s="213" t="s">
        <v>1129</v>
      </c>
      <c r="AC232" s="214">
        <v>41389</v>
      </c>
    </row>
    <row r="233" spans="1:29" s="198" customFormat="1" ht="45" hidden="1" x14ac:dyDescent="0.2">
      <c r="A233" s="207">
        <v>2013520000290</v>
      </c>
      <c r="B233" s="208" t="s">
        <v>426</v>
      </c>
      <c r="C233" s="209" t="s">
        <v>20</v>
      </c>
      <c r="D233" s="209" t="s">
        <v>1423</v>
      </c>
      <c r="E233" s="216">
        <f t="shared" si="9"/>
        <v>110000000</v>
      </c>
      <c r="F233" s="211">
        <v>0</v>
      </c>
      <c r="G233" s="216">
        <v>100000000</v>
      </c>
      <c r="H233" s="211">
        <v>0</v>
      </c>
      <c r="I233" s="211">
        <v>0</v>
      </c>
      <c r="J233" s="211">
        <v>0</v>
      </c>
      <c r="K233" s="211">
        <v>10000000</v>
      </c>
      <c r="L233" s="211">
        <f t="shared" si="10"/>
        <v>0</v>
      </c>
      <c r="M233" s="211">
        <v>0</v>
      </c>
      <c r="N233" s="211">
        <v>0</v>
      </c>
      <c r="O233" s="211">
        <v>0</v>
      </c>
      <c r="P233" s="211">
        <v>0</v>
      </c>
      <c r="Q233" s="211">
        <v>0</v>
      </c>
      <c r="R233" s="211">
        <v>0</v>
      </c>
      <c r="S233" s="211">
        <f t="shared" si="11"/>
        <v>110000000</v>
      </c>
      <c r="T233" s="211">
        <v>13456</v>
      </c>
      <c r="U233" s="209" t="s">
        <v>22</v>
      </c>
      <c r="V233" s="209" t="s">
        <v>427</v>
      </c>
      <c r="W233" s="209" t="s">
        <v>23</v>
      </c>
      <c r="X233" s="209" t="s">
        <v>427</v>
      </c>
      <c r="Y233" s="209" t="s">
        <v>76</v>
      </c>
      <c r="Z233" s="209" t="s">
        <v>135</v>
      </c>
      <c r="AA233" s="209" t="s">
        <v>136</v>
      </c>
      <c r="AB233" s="213" t="s">
        <v>1130</v>
      </c>
      <c r="AC233" s="214">
        <v>41477</v>
      </c>
    </row>
    <row r="234" spans="1:29" s="198" customFormat="1" ht="56.25" hidden="1" x14ac:dyDescent="0.2">
      <c r="A234" s="207">
        <v>2013520000291</v>
      </c>
      <c r="B234" s="208" t="s">
        <v>428</v>
      </c>
      <c r="C234" s="209" t="s">
        <v>73</v>
      </c>
      <c r="D234" s="209" t="s">
        <v>1431</v>
      </c>
      <c r="E234" s="216">
        <f t="shared" si="9"/>
        <v>314208034</v>
      </c>
      <c r="F234" s="211">
        <v>295731432</v>
      </c>
      <c r="G234" s="216">
        <v>0</v>
      </c>
      <c r="H234" s="211">
        <v>18476602</v>
      </c>
      <c r="I234" s="211">
        <v>0</v>
      </c>
      <c r="J234" s="211">
        <v>0</v>
      </c>
      <c r="K234" s="211">
        <v>0</v>
      </c>
      <c r="L234" s="211">
        <f t="shared" si="10"/>
        <v>0</v>
      </c>
      <c r="M234" s="211">
        <v>0</v>
      </c>
      <c r="N234" s="211">
        <v>0</v>
      </c>
      <c r="O234" s="211">
        <v>0</v>
      </c>
      <c r="P234" s="211">
        <v>0</v>
      </c>
      <c r="Q234" s="211">
        <v>0</v>
      </c>
      <c r="R234" s="211">
        <v>0</v>
      </c>
      <c r="S234" s="211">
        <f t="shared" si="11"/>
        <v>314208034</v>
      </c>
      <c r="T234" s="211">
        <v>3858</v>
      </c>
      <c r="U234" s="209" t="s">
        <v>204</v>
      </c>
      <c r="V234" s="209" t="s">
        <v>13</v>
      </c>
      <c r="W234" s="209" t="s">
        <v>14</v>
      </c>
      <c r="X234" s="209" t="s">
        <v>429</v>
      </c>
      <c r="Y234" s="209" t="s">
        <v>174</v>
      </c>
      <c r="Z234" s="209" t="s">
        <v>206</v>
      </c>
      <c r="AA234" s="209" t="s">
        <v>207</v>
      </c>
      <c r="AB234" s="213" t="s">
        <v>1129</v>
      </c>
      <c r="AC234" s="214">
        <v>41416</v>
      </c>
    </row>
    <row r="235" spans="1:29" s="198" customFormat="1" ht="22.5" hidden="1" x14ac:dyDescent="0.2">
      <c r="A235" s="207">
        <v>2013520000292</v>
      </c>
      <c r="B235" s="208" t="s">
        <v>430</v>
      </c>
      <c r="C235" s="209" t="s">
        <v>72</v>
      </c>
      <c r="D235" s="209" t="s">
        <v>1420</v>
      </c>
      <c r="E235" s="216">
        <f t="shared" si="9"/>
        <v>4213884997</v>
      </c>
      <c r="F235" s="211">
        <v>4213884997</v>
      </c>
      <c r="G235" s="216">
        <v>0</v>
      </c>
      <c r="H235" s="211">
        <v>0</v>
      </c>
      <c r="I235" s="211">
        <v>0</v>
      </c>
      <c r="J235" s="211">
        <v>0</v>
      </c>
      <c r="K235" s="211">
        <v>0</v>
      </c>
      <c r="L235" s="211">
        <f t="shared" si="10"/>
        <v>1741349455</v>
      </c>
      <c r="M235" s="211">
        <v>1741349455</v>
      </c>
      <c r="N235" s="211">
        <v>0</v>
      </c>
      <c r="O235" s="211">
        <v>0</v>
      </c>
      <c r="P235" s="211">
        <v>0</v>
      </c>
      <c r="Q235" s="211">
        <v>0</v>
      </c>
      <c r="R235" s="211">
        <v>0</v>
      </c>
      <c r="S235" s="211">
        <f t="shared" si="11"/>
        <v>5955234452</v>
      </c>
      <c r="T235" s="211">
        <v>191218</v>
      </c>
      <c r="U235" s="209" t="s">
        <v>12</v>
      </c>
      <c r="V235" s="209" t="s">
        <v>13</v>
      </c>
      <c r="W235" s="209" t="s">
        <v>34</v>
      </c>
      <c r="X235" s="209" t="s">
        <v>431</v>
      </c>
      <c r="Y235" s="209" t="s">
        <v>145</v>
      </c>
      <c r="Z235" s="209" t="s">
        <v>278</v>
      </c>
      <c r="AA235" s="209" t="s">
        <v>278</v>
      </c>
      <c r="AB235" s="213" t="s">
        <v>1415</v>
      </c>
      <c r="AC235" s="214">
        <v>41396</v>
      </c>
    </row>
    <row r="236" spans="1:29" s="198" customFormat="1" ht="33.75" hidden="1" x14ac:dyDescent="0.2">
      <c r="A236" s="207">
        <v>2013520000293</v>
      </c>
      <c r="B236" s="208" t="s">
        <v>432</v>
      </c>
      <c r="C236" s="209" t="s">
        <v>13</v>
      </c>
      <c r="D236" s="209" t="s">
        <v>1434</v>
      </c>
      <c r="E236" s="216">
        <f t="shared" si="9"/>
        <v>28347202</v>
      </c>
      <c r="F236" s="211">
        <v>0</v>
      </c>
      <c r="G236" s="216">
        <v>28347202</v>
      </c>
      <c r="H236" s="211">
        <v>0</v>
      </c>
      <c r="I236" s="211">
        <v>0</v>
      </c>
      <c r="J236" s="211">
        <v>0</v>
      </c>
      <c r="K236" s="211">
        <v>0</v>
      </c>
      <c r="L236" s="211">
        <f t="shared" si="10"/>
        <v>0</v>
      </c>
      <c r="M236" s="211">
        <v>0</v>
      </c>
      <c r="N236" s="211">
        <v>0</v>
      </c>
      <c r="O236" s="211">
        <v>0</v>
      </c>
      <c r="P236" s="211">
        <v>0</v>
      </c>
      <c r="Q236" s="211">
        <v>0</v>
      </c>
      <c r="R236" s="211">
        <v>0</v>
      </c>
      <c r="S236" s="211">
        <f t="shared" si="11"/>
        <v>28347202</v>
      </c>
      <c r="T236" s="211">
        <v>3200</v>
      </c>
      <c r="U236" s="209" t="s">
        <v>12</v>
      </c>
      <c r="V236" s="209" t="s">
        <v>13</v>
      </c>
      <c r="W236" s="209" t="s">
        <v>29</v>
      </c>
      <c r="X236" s="209" t="s">
        <v>13</v>
      </c>
      <c r="Y236" s="209" t="s">
        <v>145</v>
      </c>
      <c r="Z236" s="209" t="s">
        <v>278</v>
      </c>
      <c r="AA236" s="209" t="s">
        <v>279</v>
      </c>
      <c r="AB236" s="213" t="s">
        <v>1129</v>
      </c>
      <c r="AC236" s="214">
        <v>41400</v>
      </c>
    </row>
    <row r="237" spans="1:29" s="198" customFormat="1" ht="33.75" hidden="1" x14ac:dyDescent="0.2">
      <c r="A237" s="207">
        <v>2013520000294</v>
      </c>
      <c r="B237" s="208" t="s">
        <v>433</v>
      </c>
      <c r="C237" s="209" t="s">
        <v>16</v>
      </c>
      <c r="D237" s="209" t="s">
        <v>1428</v>
      </c>
      <c r="E237" s="216">
        <f t="shared" si="9"/>
        <v>61738648</v>
      </c>
      <c r="F237" s="211">
        <v>0</v>
      </c>
      <c r="G237" s="216">
        <v>57998808</v>
      </c>
      <c r="H237" s="211">
        <v>0</v>
      </c>
      <c r="I237" s="211">
        <v>0</v>
      </c>
      <c r="J237" s="211">
        <v>0</v>
      </c>
      <c r="K237" s="211">
        <v>3739840</v>
      </c>
      <c r="L237" s="211">
        <f t="shared" si="10"/>
        <v>0</v>
      </c>
      <c r="M237" s="211">
        <v>0</v>
      </c>
      <c r="N237" s="211">
        <v>0</v>
      </c>
      <c r="O237" s="211">
        <v>0</v>
      </c>
      <c r="P237" s="211">
        <v>0</v>
      </c>
      <c r="Q237" s="211">
        <v>0</v>
      </c>
      <c r="R237" s="211">
        <v>0</v>
      </c>
      <c r="S237" s="211">
        <f t="shared" si="11"/>
        <v>61738648</v>
      </c>
      <c r="T237" s="211">
        <v>150</v>
      </c>
      <c r="U237" s="209" t="s">
        <v>12</v>
      </c>
      <c r="V237" s="209" t="s">
        <v>434</v>
      </c>
      <c r="W237" s="209" t="s">
        <v>27</v>
      </c>
      <c r="X237" s="209" t="s">
        <v>434</v>
      </c>
      <c r="Y237" s="209" t="s">
        <v>145</v>
      </c>
      <c r="Z237" s="209" t="s">
        <v>278</v>
      </c>
      <c r="AA237" s="209" t="s">
        <v>279</v>
      </c>
      <c r="AB237" s="213" t="s">
        <v>1129</v>
      </c>
      <c r="AC237" s="214">
        <v>41400</v>
      </c>
    </row>
    <row r="238" spans="1:29" s="198" customFormat="1" ht="45" hidden="1" x14ac:dyDescent="0.2">
      <c r="A238" s="207">
        <v>2013520000295</v>
      </c>
      <c r="B238" s="208" t="s">
        <v>435</v>
      </c>
      <c r="C238" s="209" t="s">
        <v>436</v>
      </c>
      <c r="D238" s="209" t="s">
        <v>1423</v>
      </c>
      <c r="E238" s="216">
        <f t="shared" si="9"/>
        <v>225277756</v>
      </c>
      <c r="F238" s="211">
        <v>225277756</v>
      </c>
      <c r="G238" s="216">
        <v>0</v>
      </c>
      <c r="H238" s="211">
        <v>0</v>
      </c>
      <c r="I238" s="211">
        <v>0</v>
      </c>
      <c r="J238" s="211">
        <v>0</v>
      </c>
      <c r="K238" s="211">
        <v>0</v>
      </c>
      <c r="L238" s="211">
        <f t="shared" si="10"/>
        <v>0</v>
      </c>
      <c r="M238" s="211">
        <v>0</v>
      </c>
      <c r="N238" s="211">
        <v>0</v>
      </c>
      <c r="O238" s="211">
        <v>0</v>
      </c>
      <c r="P238" s="211">
        <v>0</v>
      </c>
      <c r="Q238" s="211">
        <v>0</v>
      </c>
      <c r="R238" s="211">
        <v>0</v>
      </c>
      <c r="S238" s="211">
        <f t="shared" si="11"/>
        <v>225277756</v>
      </c>
      <c r="T238" s="211">
        <v>8520</v>
      </c>
      <c r="U238" s="209" t="s">
        <v>22</v>
      </c>
      <c r="V238" s="209" t="s">
        <v>437</v>
      </c>
      <c r="W238" s="209" t="s">
        <v>23</v>
      </c>
      <c r="X238" s="209" t="s">
        <v>437</v>
      </c>
      <c r="Y238" s="209" t="s">
        <v>76</v>
      </c>
      <c r="Z238" s="209" t="s">
        <v>135</v>
      </c>
      <c r="AA238" s="209" t="s">
        <v>136</v>
      </c>
      <c r="AB238" s="213" t="s">
        <v>1130</v>
      </c>
      <c r="AC238" s="214">
        <v>41400</v>
      </c>
    </row>
    <row r="239" spans="1:29" s="198" customFormat="1" ht="33.75" hidden="1" x14ac:dyDescent="0.2">
      <c r="A239" s="207">
        <v>2013520000296</v>
      </c>
      <c r="B239" s="208" t="s">
        <v>438</v>
      </c>
      <c r="C239" s="209" t="s">
        <v>35</v>
      </c>
      <c r="D239" s="209" t="s">
        <v>1423</v>
      </c>
      <c r="E239" s="216">
        <f t="shared" si="9"/>
        <v>32000000</v>
      </c>
      <c r="F239" s="211">
        <v>0</v>
      </c>
      <c r="G239" s="216">
        <v>32000000</v>
      </c>
      <c r="H239" s="211">
        <v>0</v>
      </c>
      <c r="I239" s="211">
        <v>0</v>
      </c>
      <c r="J239" s="211">
        <v>0</v>
      </c>
      <c r="K239" s="211">
        <v>0</v>
      </c>
      <c r="L239" s="211">
        <f t="shared" si="10"/>
        <v>0</v>
      </c>
      <c r="M239" s="211">
        <v>0</v>
      </c>
      <c r="N239" s="211">
        <v>0</v>
      </c>
      <c r="O239" s="211">
        <v>0</v>
      </c>
      <c r="P239" s="211">
        <v>0</v>
      </c>
      <c r="Q239" s="211">
        <v>0</v>
      </c>
      <c r="R239" s="211">
        <v>0</v>
      </c>
      <c r="S239" s="211">
        <f t="shared" si="11"/>
        <v>32000000</v>
      </c>
      <c r="T239" s="211">
        <v>400</v>
      </c>
      <c r="U239" s="209" t="s">
        <v>12</v>
      </c>
      <c r="V239" s="209" t="s">
        <v>13</v>
      </c>
      <c r="W239" s="209" t="s">
        <v>29</v>
      </c>
      <c r="X239" s="209" t="s">
        <v>13</v>
      </c>
      <c r="Y239" s="209" t="s">
        <v>145</v>
      </c>
      <c r="Z239" s="209" t="s">
        <v>278</v>
      </c>
      <c r="AA239" s="209" t="s">
        <v>413</v>
      </c>
      <c r="AB239" s="213" t="s">
        <v>1129</v>
      </c>
      <c r="AC239" s="214">
        <v>41402</v>
      </c>
    </row>
    <row r="240" spans="1:29" s="198" customFormat="1" ht="45" hidden="1" x14ac:dyDescent="0.2">
      <c r="A240" s="207">
        <v>2013520000297</v>
      </c>
      <c r="B240" s="208" t="s">
        <v>439</v>
      </c>
      <c r="C240" s="209" t="s">
        <v>31</v>
      </c>
      <c r="D240" s="209" t="s">
        <v>1421</v>
      </c>
      <c r="E240" s="216">
        <f t="shared" si="9"/>
        <v>120000000</v>
      </c>
      <c r="F240" s="211">
        <v>70000000</v>
      </c>
      <c r="G240" s="216">
        <v>30000000</v>
      </c>
      <c r="H240" s="211">
        <v>10000000</v>
      </c>
      <c r="I240" s="211">
        <v>0</v>
      </c>
      <c r="J240" s="211">
        <v>0</v>
      </c>
      <c r="K240" s="211">
        <v>10000000</v>
      </c>
      <c r="L240" s="211">
        <f t="shared" si="10"/>
        <v>0</v>
      </c>
      <c r="M240" s="211">
        <v>0</v>
      </c>
      <c r="N240" s="211">
        <v>0</v>
      </c>
      <c r="O240" s="211">
        <v>0</v>
      </c>
      <c r="P240" s="211">
        <v>0</v>
      </c>
      <c r="Q240" s="211">
        <v>0</v>
      </c>
      <c r="R240" s="211">
        <v>0</v>
      </c>
      <c r="S240" s="211">
        <f t="shared" si="11"/>
        <v>120000000</v>
      </c>
      <c r="T240" s="211">
        <v>36214</v>
      </c>
      <c r="U240" s="209" t="s">
        <v>22</v>
      </c>
      <c r="V240" s="209" t="s">
        <v>139</v>
      </c>
      <c r="W240" s="209" t="s">
        <v>23</v>
      </c>
      <c r="X240" s="209" t="s">
        <v>139</v>
      </c>
      <c r="Y240" s="209" t="s">
        <v>76</v>
      </c>
      <c r="Z240" s="209" t="s">
        <v>135</v>
      </c>
      <c r="AA240" s="209" t="s">
        <v>136</v>
      </c>
      <c r="AB240" s="213" t="s">
        <v>1129</v>
      </c>
      <c r="AC240" s="214">
        <v>41409</v>
      </c>
    </row>
    <row r="241" spans="1:29" s="198" customFormat="1" ht="45" hidden="1" x14ac:dyDescent="0.2">
      <c r="A241" s="207">
        <v>2013520000298</v>
      </c>
      <c r="B241" s="208" t="s">
        <v>440</v>
      </c>
      <c r="C241" s="209" t="s">
        <v>16</v>
      </c>
      <c r="D241" s="209" t="s">
        <v>1428</v>
      </c>
      <c r="E241" s="216">
        <f t="shared" si="9"/>
        <v>1082797554</v>
      </c>
      <c r="F241" s="211">
        <v>0</v>
      </c>
      <c r="G241" s="216">
        <v>1082797554</v>
      </c>
      <c r="H241" s="211">
        <v>0</v>
      </c>
      <c r="I241" s="211">
        <v>0</v>
      </c>
      <c r="J241" s="211">
        <v>0</v>
      </c>
      <c r="K241" s="211">
        <v>0</v>
      </c>
      <c r="L241" s="211">
        <f t="shared" si="10"/>
        <v>0</v>
      </c>
      <c r="M241" s="211">
        <v>0</v>
      </c>
      <c r="N241" s="211">
        <v>0</v>
      </c>
      <c r="O241" s="211">
        <v>0</v>
      </c>
      <c r="P241" s="211">
        <v>0</v>
      </c>
      <c r="Q241" s="211">
        <v>0</v>
      </c>
      <c r="R241" s="211">
        <v>0</v>
      </c>
      <c r="S241" s="211">
        <f t="shared" si="11"/>
        <v>1082797554</v>
      </c>
      <c r="T241" s="211">
        <v>1680795</v>
      </c>
      <c r="U241" s="209" t="s">
        <v>40</v>
      </c>
      <c r="V241" s="209" t="s">
        <v>13</v>
      </c>
      <c r="W241" s="209" t="s">
        <v>112</v>
      </c>
      <c r="X241" s="209" t="s">
        <v>13</v>
      </c>
      <c r="Y241" s="209" t="s">
        <v>174</v>
      </c>
      <c r="Z241" s="209" t="s">
        <v>175</v>
      </c>
      <c r="AA241" s="209" t="s">
        <v>176</v>
      </c>
      <c r="AB241" s="213" t="s">
        <v>1129</v>
      </c>
      <c r="AC241" s="214">
        <v>41403</v>
      </c>
    </row>
    <row r="242" spans="1:29" s="198" customFormat="1" ht="33.75" hidden="1" x14ac:dyDescent="0.2">
      <c r="A242" s="207">
        <v>2013520000299</v>
      </c>
      <c r="B242" s="208" t="s">
        <v>441</v>
      </c>
      <c r="C242" s="209" t="s">
        <v>13</v>
      </c>
      <c r="D242" s="209" t="s">
        <v>1434</v>
      </c>
      <c r="E242" s="216">
        <f t="shared" si="9"/>
        <v>30702000</v>
      </c>
      <c r="F242" s="211">
        <v>0</v>
      </c>
      <c r="G242" s="216">
        <v>30702000</v>
      </c>
      <c r="H242" s="211">
        <v>0</v>
      </c>
      <c r="I242" s="211">
        <v>0</v>
      </c>
      <c r="J242" s="211">
        <v>0</v>
      </c>
      <c r="K242" s="211">
        <v>0</v>
      </c>
      <c r="L242" s="211">
        <f t="shared" si="10"/>
        <v>0</v>
      </c>
      <c r="M242" s="211">
        <v>0</v>
      </c>
      <c r="N242" s="211">
        <v>0</v>
      </c>
      <c r="O242" s="211">
        <v>0</v>
      </c>
      <c r="P242" s="211">
        <v>0</v>
      </c>
      <c r="Q242" s="211">
        <v>0</v>
      </c>
      <c r="R242" s="211">
        <v>0</v>
      </c>
      <c r="S242" s="211">
        <f t="shared" si="11"/>
        <v>30702000</v>
      </c>
      <c r="T242" s="211">
        <v>130</v>
      </c>
      <c r="U242" s="209" t="s">
        <v>49</v>
      </c>
      <c r="V242" s="209" t="s">
        <v>13</v>
      </c>
      <c r="W242" s="209" t="s">
        <v>71</v>
      </c>
      <c r="X242" s="209" t="s">
        <v>13</v>
      </c>
      <c r="Y242" s="209" t="s">
        <v>76</v>
      </c>
      <c r="Z242" s="209" t="s">
        <v>190</v>
      </c>
      <c r="AA242" s="209" t="s">
        <v>97</v>
      </c>
      <c r="AB242" s="213" t="s">
        <v>1129</v>
      </c>
      <c r="AC242" s="214">
        <v>41404</v>
      </c>
    </row>
    <row r="243" spans="1:29" s="198" customFormat="1" ht="22.5" hidden="1" x14ac:dyDescent="0.2">
      <c r="A243" s="207">
        <v>2013520000300</v>
      </c>
      <c r="B243" s="208" t="s">
        <v>442</v>
      </c>
      <c r="C243" s="209" t="s">
        <v>13</v>
      </c>
      <c r="D243" s="209" t="s">
        <v>1434</v>
      </c>
      <c r="E243" s="216">
        <f t="shared" si="9"/>
        <v>1600000000</v>
      </c>
      <c r="F243" s="211">
        <v>1400000000</v>
      </c>
      <c r="G243" s="216">
        <v>200000000</v>
      </c>
      <c r="H243" s="211">
        <v>0</v>
      </c>
      <c r="I243" s="211">
        <v>0</v>
      </c>
      <c r="J243" s="211">
        <v>0</v>
      </c>
      <c r="K243" s="211">
        <v>0</v>
      </c>
      <c r="L243" s="211">
        <f t="shared" si="10"/>
        <v>0</v>
      </c>
      <c r="M243" s="211">
        <v>0</v>
      </c>
      <c r="N243" s="211">
        <v>0</v>
      </c>
      <c r="O243" s="211">
        <v>0</v>
      </c>
      <c r="P243" s="211">
        <v>0</v>
      </c>
      <c r="Q243" s="211">
        <v>0</v>
      </c>
      <c r="R243" s="211">
        <v>0</v>
      </c>
      <c r="S243" s="211">
        <f t="shared" si="11"/>
        <v>1600000000</v>
      </c>
      <c r="T243" s="211">
        <v>3600</v>
      </c>
      <c r="U243" s="209" t="s">
        <v>32</v>
      </c>
      <c r="V243" s="209" t="s">
        <v>13</v>
      </c>
      <c r="W243" s="209" t="s">
        <v>29</v>
      </c>
      <c r="X243" s="209" t="s">
        <v>13</v>
      </c>
      <c r="Y243" s="209" t="s">
        <v>194</v>
      </c>
      <c r="Z243" s="209" t="s">
        <v>402</v>
      </c>
      <c r="AA243" s="209" t="s">
        <v>443</v>
      </c>
      <c r="AB243" s="213" t="s">
        <v>1129</v>
      </c>
      <c r="AC243" s="214">
        <v>41410</v>
      </c>
    </row>
    <row r="244" spans="1:29" s="198" customFormat="1" ht="33.75" hidden="1" x14ac:dyDescent="0.2">
      <c r="A244" s="207">
        <v>2013520000301</v>
      </c>
      <c r="B244" s="208" t="s">
        <v>444</v>
      </c>
      <c r="C244" s="209" t="s">
        <v>203</v>
      </c>
      <c r="D244" s="209" t="s">
        <v>1423</v>
      </c>
      <c r="E244" s="216">
        <f t="shared" si="9"/>
        <v>169411770</v>
      </c>
      <c r="F244" s="211">
        <v>0</v>
      </c>
      <c r="G244" s="216">
        <v>80000000</v>
      </c>
      <c r="H244" s="211">
        <v>0</v>
      </c>
      <c r="I244" s="211">
        <v>89411770</v>
      </c>
      <c r="J244" s="211">
        <v>0</v>
      </c>
      <c r="K244" s="211">
        <v>0</v>
      </c>
      <c r="L244" s="211">
        <f t="shared" si="10"/>
        <v>0</v>
      </c>
      <c r="M244" s="211">
        <v>0</v>
      </c>
      <c r="N244" s="211">
        <v>0</v>
      </c>
      <c r="O244" s="211">
        <v>0</v>
      </c>
      <c r="P244" s="211">
        <v>0</v>
      </c>
      <c r="Q244" s="211">
        <v>0</v>
      </c>
      <c r="R244" s="211">
        <v>0</v>
      </c>
      <c r="S244" s="211">
        <f t="shared" si="11"/>
        <v>169411770</v>
      </c>
      <c r="T244" s="211">
        <v>44</v>
      </c>
      <c r="U244" s="209" t="s">
        <v>12</v>
      </c>
      <c r="V244" s="209" t="s">
        <v>205</v>
      </c>
      <c r="W244" s="209" t="s">
        <v>106</v>
      </c>
      <c r="X244" s="209" t="s">
        <v>205</v>
      </c>
      <c r="Y244" s="209" t="s">
        <v>76</v>
      </c>
      <c r="Z244" s="209" t="s">
        <v>421</v>
      </c>
      <c r="AA244" s="209" t="s">
        <v>422</v>
      </c>
      <c r="AB244" s="213" t="s">
        <v>1130</v>
      </c>
      <c r="AC244" s="214">
        <v>41410</v>
      </c>
    </row>
    <row r="245" spans="1:29" s="198" customFormat="1" ht="33.75" hidden="1" x14ac:dyDescent="0.2">
      <c r="A245" s="207">
        <v>2013520000302</v>
      </c>
      <c r="B245" s="208" t="s">
        <v>1235</v>
      </c>
      <c r="C245" s="209" t="s">
        <v>295</v>
      </c>
      <c r="D245" s="209" t="s">
        <v>1424</v>
      </c>
      <c r="E245" s="216">
        <f t="shared" si="9"/>
        <v>0</v>
      </c>
      <c r="F245" s="211">
        <v>0</v>
      </c>
      <c r="G245" s="216">
        <v>0</v>
      </c>
      <c r="H245" s="211">
        <v>0</v>
      </c>
      <c r="I245" s="211">
        <v>0</v>
      </c>
      <c r="J245" s="211">
        <v>0</v>
      </c>
      <c r="K245" s="211">
        <v>0</v>
      </c>
      <c r="L245" s="211">
        <f t="shared" si="10"/>
        <v>0</v>
      </c>
      <c r="M245" s="211">
        <v>0</v>
      </c>
      <c r="N245" s="211">
        <v>0</v>
      </c>
      <c r="O245" s="211">
        <v>0</v>
      </c>
      <c r="P245" s="211">
        <v>0</v>
      </c>
      <c r="Q245" s="211">
        <v>0</v>
      </c>
      <c r="R245" s="211">
        <v>0</v>
      </c>
      <c r="S245" s="211">
        <f t="shared" si="11"/>
        <v>0</v>
      </c>
      <c r="T245" s="211">
        <v>0</v>
      </c>
      <c r="U245" s="209" t="s">
        <v>1418</v>
      </c>
      <c r="V245" s="209" t="s">
        <v>806</v>
      </c>
      <c r="W245" s="209" t="s">
        <v>1360</v>
      </c>
      <c r="X245" s="209" t="s">
        <v>806</v>
      </c>
      <c r="Y245" s="209"/>
      <c r="Z245" s="209"/>
      <c r="AA245" s="209"/>
      <c r="AB245" s="213" t="s">
        <v>1134</v>
      </c>
      <c r="AC245" s="214">
        <v>41410</v>
      </c>
    </row>
    <row r="246" spans="1:29" s="198" customFormat="1" ht="22.5" hidden="1" x14ac:dyDescent="0.2">
      <c r="A246" s="207">
        <v>2013520000303</v>
      </c>
      <c r="B246" s="208" t="s">
        <v>445</v>
      </c>
      <c r="C246" s="209" t="s">
        <v>149</v>
      </c>
      <c r="D246" s="209" t="s">
        <v>1424</v>
      </c>
      <c r="E246" s="216">
        <f t="shared" si="9"/>
        <v>30000000</v>
      </c>
      <c r="F246" s="211">
        <v>0</v>
      </c>
      <c r="G246" s="216">
        <v>30000000</v>
      </c>
      <c r="H246" s="211">
        <v>0</v>
      </c>
      <c r="I246" s="211">
        <v>0</v>
      </c>
      <c r="J246" s="211">
        <v>0</v>
      </c>
      <c r="K246" s="211">
        <v>0</v>
      </c>
      <c r="L246" s="211">
        <f t="shared" si="10"/>
        <v>0</v>
      </c>
      <c r="M246" s="211">
        <v>0</v>
      </c>
      <c r="N246" s="211">
        <v>0</v>
      </c>
      <c r="O246" s="211">
        <v>0</v>
      </c>
      <c r="P246" s="211">
        <v>0</v>
      </c>
      <c r="Q246" s="211">
        <v>0</v>
      </c>
      <c r="R246" s="211">
        <v>0</v>
      </c>
      <c r="S246" s="211">
        <f t="shared" si="11"/>
        <v>30000000</v>
      </c>
      <c r="T246" s="211">
        <v>400</v>
      </c>
      <c r="U246" s="209" t="s">
        <v>446</v>
      </c>
      <c r="V246" s="209" t="s">
        <v>447</v>
      </c>
      <c r="W246" s="209" t="s">
        <v>104</v>
      </c>
      <c r="X246" s="209" t="s">
        <v>447</v>
      </c>
      <c r="Y246" s="209" t="s">
        <v>167</v>
      </c>
      <c r="Z246" s="209" t="s">
        <v>448</v>
      </c>
      <c r="AA246" s="209" t="s">
        <v>449</v>
      </c>
      <c r="AB246" s="213" t="s">
        <v>1129</v>
      </c>
      <c r="AC246" s="214">
        <v>41415</v>
      </c>
    </row>
    <row r="247" spans="1:29" s="198" customFormat="1" ht="33.75" hidden="1" x14ac:dyDescent="0.2">
      <c r="A247" s="207">
        <v>2013520000304</v>
      </c>
      <c r="B247" s="208" t="s">
        <v>450</v>
      </c>
      <c r="C247" s="209" t="s">
        <v>227</v>
      </c>
      <c r="D247" s="209" t="s">
        <v>1430</v>
      </c>
      <c r="E247" s="216">
        <f t="shared" si="9"/>
        <v>228144727</v>
      </c>
      <c r="F247" s="211">
        <v>0</v>
      </c>
      <c r="G247" s="216">
        <v>200000000</v>
      </c>
      <c r="H247" s="211">
        <v>28144727</v>
      </c>
      <c r="I247" s="211">
        <v>0</v>
      </c>
      <c r="J247" s="211">
        <v>0</v>
      </c>
      <c r="K247" s="211">
        <v>0</v>
      </c>
      <c r="L247" s="211">
        <f t="shared" si="10"/>
        <v>0</v>
      </c>
      <c r="M247" s="211">
        <v>0</v>
      </c>
      <c r="N247" s="211">
        <v>0</v>
      </c>
      <c r="O247" s="211">
        <v>0</v>
      </c>
      <c r="P247" s="211">
        <v>0</v>
      </c>
      <c r="Q247" s="211">
        <v>0</v>
      </c>
      <c r="R247" s="211">
        <v>0</v>
      </c>
      <c r="S247" s="211">
        <f t="shared" si="11"/>
        <v>228144727</v>
      </c>
      <c r="T247" s="211">
        <v>500</v>
      </c>
      <c r="U247" s="209" t="s">
        <v>12</v>
      </c>
      <c r="V247" s="209" t="s">
        <v>239</v>
      </c>
      <c r="W247" s="209" t="s">
        <v>27</v>
      </c>
      <c r="X247" s="209" t="s">
        <v>239</v>
      </c>
      <c r="Y247" s="209" t="s">
        <v>76</v>
      </c>
      <c r="Z247" s="209" t="s">
        <v>77</v>
      </c>
      <c r="AA247" s="209" t="s">
        <v>178</v>
      </c>
      <c r="AB247" s="213" t="s">
        <v>1129</v>
      </c>
      <c r="AC247" s="214">
        <v>41415</v>
      </c>
    </row>
    <row r="248" spans="1:29" s="198" customFormat="1" ht="45" hidden="1" x14ac:dyDescent="0.2">
      <c r="A248" s="207">
        <v>2013520000305</v>
      </c>
      <c r="B248" s="208" t="s">
        <v>451</v>
      </c>
      <c r="C248" s="209" t="s">
        <v>133</v>
      </c>
      <c r="D248" s="209" t="s">
        <v>1423</v>
      </c>
      <c r="E248" s="216">
        <f t="shared" si="9"/>
        <v>240000000</v>
      </c>
      <c r="F248" s="211">
        <v>110000000</v>
      </c>
      <c r="G248" s="216">
        <v>0</v>
      </c>
      <c r="H248" s="211">
        <v>116000000</v>
      </c>
      <c r="I248" s="211">
        <v>0</v>
      </c>
      <c r="J248" s="211">
        <v>0</v>
      </c>
      <c r="K248" s="211">
        <v>14000000</v>
      </c>
      <c r="L248" s="211">
        <f t="shared" si="10"/>
        <v>0</v>
      </c>
      <c r="M248" s="211">
        <v>0</v>
      </c>
      <c r="N248" s="211">
        <v>0</v>
      </c>
      <c r="O248" s="211">
        <v>0</v>
      </c>
      <c r="P248" s="211">
        <v>0</v>
      </c>
      <c r="Q248" s="211">
        <v>0</v>
      </c>
      <c r="R248" s="211">
        <v>0</v>
      </c>
      <c r="S248" s="211">
        <f t="shared" si="11"/>
        <v>240000000</v>
      </c>
      <c r="T248" s="211">
        <v>15912</v>
      </c>
      <c r="U248" s="209" t="s">
        <v>22</v>
      </c>
      <c r="V248" s="209" t="s">
        <v>452</v>
      </c>
      <c r="W248" s="209" t="s">
        <v>23</v>
      </c>
      <c r="X248" s="209" t="s">
        <v>452</v>
      </c>
      <c r="Y248" s="209" t="s">
        <v>76</v>
      </c>
      <c r="Z248" s="209" t="s">
        <v>135</v>
      </c>
      <c r="AA248" s="209" t="s">
        <v>136</v>
      </c>
      <c r="AB248" s="213" t="s">
        <v>1130</v>
      </c>
      <c r="AC248" s="214">
        <v>41528</v>
      </c>
    </row>
    <row r="249" spans="1:29" s="198" customFormat="1" ht="56.25" hidden="1" x14ac:dyDescent="0.2">
      <c r="A249" s="207">
        <v>2013520000306</v>
      </c>
      <c r="B249" s="208" t="s">
        <v>453</v>
      </c>
      <c r="C249" s="209" t="s">
        <v>73</v>
      </c>
      <c r="D249" s="209" t="s">
        <v>1431</v>
      </c>
      <c r="E249" s="216">
        <f t="shared" si="9"/>
        <v>2085915805</v>
      </c>
      <c r="F249" s="211">
        <v>496054239</v>
      </c>
      <c r="G249" s="216">
        <v>956207341</v>
      </c>
      <c r="H249" s="211">
        <v>633654225</v>
      </c>
      <c r="I249" s="211">
        <v>0</v>
      </c>
      <c r="J249" s="211">
        <v>0</v>
      </c>
      <c r="K249" s="211">
        <v>0</v>
      </c>
      <c r="L249" s="211">
        <f t="shared" si="10"/>
        <v>0</v>
      </c>
      <c r="M249" s="211">
        <v>0</v>
      </c>
      <c r="N249" s="211">
        <v>0</v>
      </c>
      <c r="O249" s="211">
        <v>0</v>
      </c>
      <c r="P249" s="211">
        <v>0</v>
      </c>
      <c r="Q249" s="211">
        <v>0</v>
      </c>
      <c r="R249" s="211">
        <v>0</v>
      </c>
      <c r="S249" s="211">
        <f t="shared" si="11"/>
        <v>2085915805</v>
      </c>
      <c r="T249" s="211">
        <v>3858</v>
      </c>
      <c r="U249" s="209" t="s">
        <v>204</v>
      </c>
      <c r="V249" s="209" t="s">
        <v>13</v>
      </c>
      <c r="W249" s="209" t="s">
        <v>14</v>
      </c>
      <c r="X249" s="209" t="s">
        <v>429</v>
      </c>
      <c r="Y249" s="209" t="s">
        <v>174</v>
      </c>
      <c r="Z249" s="209" t="s">
        <v>206</v>
      </c>
      <c r="AA249" s="209" t="s">
        <v>207</v>
      </c>
      <c r="AB249" s="213" t="s">
        <v>1129</v>
      </c>
      <c r="AC249" s="214">
        <v>41416</v>
      </c>
    </row>
    <row r="250" spans="1:29" s="198" customFormat="1" ht="56.25" hidden="1" x14ac:dyDescent="0.2">
      <c r="A250" s="207">
        <v>2013520000307</v>
      </c>
      <c r="B250" s="208" t="s">
        <v>454</v>
      </c>
      <c r="C250" s="209" t="s">
        <v>455</v>
      </c>
      <c r="D250" s="209" t="s">
        <v>1424</v>
      </c>
      <c r="E250" s="216">
        <f t="shared" si="9"/>
        <v>331967443</v>
      </c>
      <c r="F250" s="211">
        <v>26698208</v>
      </c>
      <c r="G250" s="216">
        <v>174424529</v>
      </c>
      <c r="H250" s="211">
        <v>130844706</v>
      </c>
      <c r="I250" s="211">
        <v>0</v>
      </c>
      <c r="J250" s="211">
        <v>0</v>
      </c>
      <c r="K250" s="211">
        <v>0</v>
      </c>
      <c r="L250" s="211">
        <f t="shared" si="10"/>
        <v>0</v>
      </c>
      <c r="M250" s="211">
        <v>0</v>
      </c>
      <c r="N250" s="211">
        <v>0</v>
      </c>
      <c r="O250" s="211">
        <v>0</v>
      </c>
      <c r="P250" s="211">
        <v>0</v>
      </c>
      <c r="Q250" s="211">
        <v>0</v>
      </c>
      <c r="R250" s="211">
        <v>0</v>
      </c>
      <c r="S250" s="211">
        <f t="shared" si="11"/>
        <v>331967443</v>
      </c>
      <c r="T250" s="211">
        <v>842</v>
      </c>
      <c r="U250" s="209" t="s">
        <v>204</v>
      </c>
      <c r="V250" s="209" t="s">
        <v>13</v>
      </c>
      <c r="W250" s="209" t="s">
        <v>14</v>
      </c>
      <c r="X250" s="209" t="s">
        <v>456</v>
      </c>
      <c r="Y250" s="209" t="s">
        <v>174</v>
      </c>
      <c r="Z250" s="209" t="s">
        <v>206</v>
      </c>
      <c r="AA250" s="209" t="s">
        <v>207</v>
      </c>
      <c r="AB250" s="213" t="s">
        <v>1129</v>
      </c>
      <c r="AC250" s="214">
        <v>41416</v>
      </c>
    </row>
    <row r="251" spans="1:29" s="198" customFormat="1" ht="45" hidden="1" x14ac:dyDescent="0.2">
      <c r="A251" s="207">
        <v>2013520000308</v>
      </c>
      <c r="B251" s="208" t="s">
        <v>457</v>
      </c>
      <c r="C251" s="209" t="s">
        <v>249</v>
      </c>
      <c r="D251" s="209" t="s">
        <v>1428</v>
      </c>
      <c r="E251" s="216">
        <f t="shared" si="9"/>
        <v>64241948</v>
      </c>
      <c r="F251" s="211">
        <v>0</v>
      </c>
      <c r="G251" s="216">
        <v>64241948</v>
      </c>
      <c r="H251" s="211">
        <v>0</v>
      </c>
      <c r="I251" s="211">
        <v>0</v>
      </c>
      <c r="J251" s="211">
        <v>0</v>
      </c>
      <c r="K251" s="211">
        <v>0</v>
      </c>
      <c r="L251" s="211">
        <f t="shared" si="10"/>
        <v>0</v>
      </c>
      <c r="M251" s="211">
        <v>0</v>
      </c>
      <c r="N251" s="211">
        <v>0</v>
      </c>
      <c r="O251" s="211">
        <v>0</v>
      </c>
      <c r="P251" s="211">
        <v>0</v>
      </c>
      <c r="Q251" s="211">
        <v>0</v>
      </c>
      <c r="R251" s="211">
        <v>0</v>
      </c>
      <c r="S251" s="211">
        <f t="shared" si="11"/>
        <v>64241948</v>
      </c>
      <c r="T251" s="211">
        <v>600</v>
      </c>
      <c r="U251" s="209" t="s">
        <v>12</v>
      </c>
      <c r="V251" s="209" t="s">
        <v>13</v>
      </c>
      <c r="W251" s="209" t="s">
        <v>62</v>
      </c>
      <c r="X251" s="209" t="s">
        <v>458</v>
      </c>
      <c r="Y251" s="209" t="s">
        <v>76</v>
      </c>
      <c r="Z251" s="209" t="s">
        <v>135</v>
      </c>
      <c r="AA251" s="209" t="s">
        <v>136</v>
      </c>
      <c r="AB251" s="213" t="s">
        <v>1129</v>
      </c>
      <c r="AC251" s="214">
        <v>41416</v>
      </c>
    </row>
    <row r="252" spans="1:29" s="198" customFormat="1" ht="33.75" hidden="1" x14ac:dyDescent="0.2">
      <c r="A252" s="207">
        <v>2013520000309</v>
      </c>
      <c r="B252" s="208" t="s">
        <v>459</v>
      </c>
      <c r="C252" s="209" t="s">
        <v>203</v>
      </c>
      <c r="D252" s="209" t="s">
        <v>1423</v>
      </c>
      <c r="E252" s="216">
        <f t="shared" si="9"/>
        <v>180000000</v>
      </c>
      <c r="F252" s="211">
        <v>0</v>
      </c>
      <c r="G252" s="216">
        <v>80000000</v>
      </c>
      <c r="H252" s="211">
        <v>0</v>
      </c>
      <c r="I252" s="211">
        <v>100000000</v>
      </c>
      <c r="J252" s="211">
        <v>0</v>
      </c>
      <c r="K252" s="211">
        <v>0</v>
      </c>
      <c r="L252" s="211">
        <f t="shared" si="10"/>
        <v>0</v>
      </c>
      <c r="M252" s="211">
        <v>0</v>
      </c>
      <c r="N252" s="211">
        <v>0</v>
      </c>
      <c r="O252" s="211">
        <v>0</v>
      </c>
      <c r="P252" s="211">
        <v>0</v>
      </c>
      <c r="Q252" s="211">
        <v>0</v>
      </c>
      <c r="R252" s="211">
        <v>0</v>
      </c>
      <c r="S252" s="211">
        <f t="shared" si="11"/>
        <v>180000000</v>
      </c>
      <c r="T252" s="211">
        <v>44</v>
      </c>
      <c r="U252" s="209" t="s">
        <v>12</v>
      </c>
      <c r="V252" s="209" t="s">
        <v>205</v>
      </c>
      <c r="W252" s="209" t="s">
        <v>106</v>
      </c>
      <c r="X252" s="209" t="s">
        <v>205</v>
      </c>
      <c r="Y252" s="209" t="s">
        <v>76</v>
      </c>
      <c r="Z252" s="209" t="s">
        <v>421</v>
      </c>
      <c r="AA252" s="209" t="s">
        <v>422</v>
      </c>
      <c r="AB252" s="213" t="s">
        <v>1129</v>
      </c>
      <c r="AC252" s="214">
        <v>41417</v>
      </c>
    </row>
    <row r="253" spans="1:29" s="198" customFormat="1" ht="45" hidden="1" x14ac:dyDescent="0.2">
      <c r="A253" s="207">
        <v>2013520000310</v>
      </c>
      <c r="B253" s="208" t="s">
        <v>460</v>
      </c>
      <c r="C253" s="209" t="s">
        <v>461</v>
      </c>
      <c r="D253" s="209" t="s">
        <v>1419</v>
      </c>
      <c r="E253" s="216">
        <f t="shared" si="9"/>
        <v>393195860</v>
      </c>
      <c r="F253" s="211">
        <v>0</v>
      </c>
      <c r="G253" s="216">
        <v>343195860</v>
      </c>
      <c r="H253" s="211">
        <v>50000000</v>
      </c>
      <c r="I253" s="211">
        <v>0</v>
      </c>
      <c r="J253" s="211">
        <v>0</v>
      </c>
      <c r="K253" s="211">
        <v>0</v>
      </c>
      <c r="L253" s="211">
        <f t="shared" si="10"/>
        <v>0</v>
      </c>
      <c r="M253" s="211">
        <v>0</v>
      </c>
      <c r="N253" s="211">
        <v>0</v>
      </c>
      <c r="O253" s="211">
        <v>0</v>
      </c>
      <c r="P253" s="211">
        <v>0</v>
      </c>
      <c r="Q253" s="211">
        <v>0</v>
      </c>
      <c r="R253" s="211">
        <v>0</v>
      </c>
      <c r="S253" s="211">
        <f t="shared" si="11"/>
        <v>393195860</v>
      </c>
      <c r="T253" s="211">
        <v>2000</v>
      </c>
      <c r="U253" s="209" t="s">
        <v>12</v>
      </c>
      <c r="V253" s="209" t="s">
        <v>462</v>
      </c>
      <c r="W253" s="209" t="s">
        <v>26</v>
      </c>
      <c r="X253" s="209" t="s">
        <v>462</v>
      </c>
      <c r="Y253" s="209" t="s">
        <v>76</v>
      </c>
      <c r="Z253" s="209" t="s">
        <v>135</v>
      </c>
      <c r="AA253" s="209" t="s">
        <v>136</v>
      </c>
      <c r="AB253" s="213" t="s">
        <v>1129</v>
      </c>
      <c r="AC253" s="214">
        <v>41417</v>
      </c>
    </row>
    <row r="254" spans="1:29" s="198" customFormat="1" ht="33.75" hidden="1" x14ac:dyDescent="0.2">
      <c r="A254" s="207">
        <v>2013520000311</v>
      </c>
      <c r="B254" s="208" t="s">
        <v>463</v>
      </c>
      <c r="C254" s="209" t="s">
        <v>149</v>
      </c>
      <c r="D254" s="209" t="s">
        <v>1424</v>
      </c>
      <c r="E254" s="216">
        <f t="shared" si="9"/>
        <v>66407657</v>
      </c>
      <c r="F254" s="211">
        <v>0</v>
      </c>
      <c r="G254" s="216">
        <v>60407657</v>
      </c>
      <c r="H254" s="211">
        <v>6000000</v>
      </c>
      <c r="I254" s="211">
        <v>0</v>
      </c>
      <c r="J254" s="211">
        <v>0</v>
      </c>
      <c r="K254" s="211">
        <v>0</v>
      </c>
      <c r="L254" s="211">
        <f t="shared" si="10"/>
        <v>0</v>
      </c>
      <c r="M254" s="211">
        <v>0</v>
      </c>
      <c r="N254" s="211">
        <v>0</v>
      </c>
      <c r="O254" s="211">
        <v>0</v>
      </c>
      <c r="P254" s="211">
        <v>0</v>
      </c>
      <c r="Q254" s="211">
        <v>0</v>
      </c>
      <c r="R254" s="211">
        <v>0</v>
      </c>
      <c r="S254" s="211">
        <f t="shared" si="11"/>
        <v>66407657</v>
      </c>
      <c r="T254" s="211">
        <v>800</v>
      </c>
      <c r="U254" s="209" t="s">
        <v>12</v>
      </c>
      <c r="V254" s="209" t="s">
        <v>166</v>
      </c>
      <c r="W254" s="209" t="s">
        <v>27</v>
      </c>
      <c r="X254" s="209" t="s">
        <v>166</v>
      </c>
      <c r="Y254" s="209" t="s">
        <v>145</v>
      </c>
      <c r="Z254" s="209" t="s">
        <v>278</v>
      </c>
      <c r="AA254" s="209" t="s">
        <v>279</v>
      </c>
      <c r="AB254" s="213" t="s">
        <v>1129</v>
      </c>
      <c r="AC254" s="214">
        <v>41418</v>
      </c>
    </row>
    <row r="255" spans="1:29" s="198" customFormat="1" ht="56.25" hidden="1" x14ac:dyDescent="0.2">
      <c r="A255" s="207">
        <v>2013520000312</v>
      </c>
      <c r="B255" s="208" t="s">
        <v>464</v>
      </c>
      <c r="C255" s="209" t="s">
        <v>11</v>
      </c>
      <c r="D255" s="209" t="s">
        <v>1426</v>
      </c>
      <c r="E255" s="216">
        <f t="shared" si="9"/>
        <v>724434095</v>
      </c>
      <c r="F255" s="211">
        <v>461064356</v>
      </c>
      <c r="G255" s="216">
        <v>230013748</v>
      </c>
      <c r="H255" s="211">
        <v>33355991</v>
      </c>
      <c r="I255" s="211">
        <v>0</v>
      </c>
      <c r="J255" s="211">
        <v>0</v>
      </c>
      <c r="K255" s="211">
        <v>0</v>
      </c>
      <c r="L255" s="211">
        <f t="shared" si="10"/>
        <v>0</v>
      </c>
      <c r="M255" s="211">
        <v>0</v>
      </c>
      <c r="N255" s="211">
        <v>0</v>
      </c>
      <c r="O255" s="211">
        <v>0</v>
      </c>
      <c r="P255" s="211">
        <v>0</v>
      </c>
      <c r="Q255" s="211">
        <v>0</v>
      </c>
      <c r="R255" s="211">
        <v>0</v>
      </c>
      <c r="S255" s="211">
        <f t="shared" si="11"/>
        <v>724434095</v>
      </c>
      <c r="T255" s="211">
        <v>2422</v>
      </c>
      <c r="U255" s="209" t="s">
        <v>204</v>
      </c>
      <c r="V255" s="209" t="s">
        <v>13</v>
      </c>
      <c r="W255" s="209" t="s">
        <v>14</v>
      </c>
      <c r="X255" s="209" t="s">
        <v>15</v>
      </c>
      <c r="Y255" s="209" t="s">
        <v>174</v>
      </c>
      <c r="Z255" s="209" t="s">
        <v>206</v>
      </c>
      <c r="AA255" s="209" t="s">
        <v>207</v>
      </c>
      <c r="AB255" s="213" t="s">
        <v>1129</v>
      </c>
      <c r="AC255" s="214">
        <v>41418</v>
      </c>
    </row>
    <row r="256" spans="1:29" s="198" customFormat="1" ht="45" hidden="1" x14ac:dyDescent="0.2">
      <c r="A256" s="207">
        <v>2013520000313</v>
      </c>
      <c r="B256" s="208" t="s">
        <v>465</v>
      </c>
      <c r="C256" s="209" t="s">
        <v>21</v>
      </c>
      <c r="D256" s="209" t="s">
        <v>1423</v>
      </c>
      <c r="E256" s="216">
        <f t="shared" si="9"/>
        <v>1253309544</v>
      </c>
      <c r="F256" s="211">
        <v>1205309544</v>
      </c>
      <c r="G256" s="216">
        <v>0</v>
      </c>
      <c r="H256" s="211">
        <v>10000000</v>
      </c>
      <c r="I256" s="211">
        <v>0</v>
      </c>
      <c r="J256" s="211">
        <v>0</v>
      </c>
      <c r="K256" s="211">
        <v>38000000</v>
      </c>
      <c r="L256" s="211">
        <f t="shared" si="10"/>
        <v>0</v>
      </c>
      <c r="M256" s="211">
        <v>0</v>
      </c>
      <c r="N256" s="211">
        <v>0</v>
      </c>
      <c r="O256" s="211">
        <v>0</v>
      </c>
      <c r="P256" s="211">
        <v>0</v>
      </c>
      <c r="Q256" s="211">
        <v>0</v>
      </c>
      <c r="R256" s="211">
        <v>0</v>
      </c>
      <c r="S256" s="211">
        <f t="shared" si="11"/>
        <v>1253309544</v>
      </c>
      <c r="T256" s="211">
        <v>5757</v>
      </c>
      <c r="U256" s="209" t="s">
        <v>22</v>
      </c>
      <c r="V256" s="209" t="s">
        <v>466</v>
      </c>
      <c r="W256" s="209" t="s">
        <v>23</v>
      </c>
      <c r="X256" s="209" t="s">
        <v>466</v>
      </c>
      <c r="Y256" s="209" t="s">
        <v>76</v>
      </c>
      <c r="Z256" s="209" t="s">
        <v>135</v>
      </c>
      <c r="AA256" s="209" t="s">
        <v>136</v>
      </c>
      <c r="AB256" s="213" t="s">
        <v>1129</v>
      </c>
      <c r="AC256" s="214">
        <v>41610</v>
      </c>
    </row>
    <row r="257" spans="1:29" s="198" customFormat="1" ht="33.75" hidden="1" x14ac:dyDescent="0.2">
      <c r="A257" s="207">
        <v>2013520000314</v>
      </c>
      <c r="B257" s="208" t="s">
        <v>467</v>
      </c>
      <c r="C257" s="209" t="s">
        <v>59</v>
      </c>
      <c r="D257" s="209" t="s">
        <v>1423</v>
      </c>
      <c r="E257" s="216">
        <f t="shared" si="9"/>
        <v>297000000</v>
      </c>
      <c r="F257" s="211">
        <v>247000000</v>
      </c>
      <c r="G257" s="216">
        <v>0</v>
      </c>
      <c r="H257" s="211">
        <v>50000000</v>
      </c>
      <c r="I257" s="211">
        <v>0</v>
      </c>
      <c r="J257" s="211">
        <v>0</v>
      </c>
      <c r="K257" s="211">
        <v>0</v>
      </c>
      <c r="L257" s="211">
        <f t="shared" si="10"/>
        <v>-6000000</v>
      </c>
      <c r="M257" s="211">
        <v>-247000000</v>
      </c>
      <c r="N257" s="211">
        <v>0</v>
      </c>
      <c r="O257" s="211">
        <v>180999134</v>
      </c>
      <c r="P257" s="211">
        <v>0</v>
      </c>
      <c r="Q257" s="211">
        <v>0</v>
      </c>
      <c r="R257" s="211">
        <v>60000866</v>
      </c>
      <c r="S257" s="211">
        <f t="shared" si="11"/>
        <v>291000000</v>
      </c>
      <c r="T257" s="211">
        <v>6593</v>
      </c>
      <c r="U257" s="209" t="s">
        <v>22</v>
      </c>
      <c r="V257" s="209" t="s">
        <v>468</v>
      </c>
      <c r="W257" s="209" t="s">
        <v>23</v>
      </c>
      <c r="X257" s="209" t="s">
        <v>468</v>
      </c>
      <c r="Y257" s="209" t="s">
        <v>76</v>
      </c>
      <c r="Z257" s="209" t="s">
        <v>131</v>
      </c>
      <c r="AA257" s="209" t="s">
        <v>469</v>
      </c>
      <c r="AB257" s="213" t="s">
        <v>1415</v>
      </c>
      <c r="AC257" s="214">
        <v>41480</v>
      </c>
    </row>
    <row r="258" spans="1:29" s="198" customFormat="1" ht="45" hidden="1" x14ac:dyDescent="0.2">
      <c r="A258" s="207">
        <v>2013520000315</v>
      </c>
      <c r="B258" s="208" t="s">
        <v>470</v>
      </c>
      <c r="C258" s="209" t="s">
        <v>315</v>
      </c>
      <c r="D258" s="209" t="s">
        <v>1423</v>
      </c>
      <c r="E258" s="216">
        <f t="shared" si="9"/>
        <v>150480000</v>
      </c>
      <c r="F258" s="211">
        <v>150480000</v>
      </c>
      <c r="G258" s="216">
        <v>0</v>
      </c>
      <c r="H258" s="211">
        <v>0</v>
      </c>
      <c r="I258" s="211">
        <v>0</v>
      </c>
      <c r="J258" s="211">
        <v>0</v>
      </c>
      <c r="K258" s="211">
        <v>0</v>
      </c>
      <c r="L258" s="211">
        <f t="shared" si="10"/>
        <v>0</v>
      </c>
      <c r="M258" s="211">
        <v>0</v>
      </c>
      <c r="N258" s="211">
        <v>0</v>
      </c>
      <c r="O258" s="211">
        <v>0</v>
      </c>
      <c r="P258" s="211">
        <v>0</v>
      </c>
      <c r="Q258" s="211">
        <v>0</v>
      </c>
      <c r="R258" s="211">
        <v>0</v>
      </c>
      <c r="S258" s="211">
        <f t="shared" si="11"/>
        <v>150480000</v>
      </c>
      <c r="T258" s="211">
        <v>13932</v>
      </c>
      <c r="U258" s="209" t="s">
        <v>22</v>
      </c>
      <c r="V258" s="209" t="s">
        <v>471</v>
      </c>
      <c r="W258" s="209" t="s">
        <v>23</v>
      </c>
      <c r="X258" s="209" t="s">
        <v>471</v>
      </c>
      <c r="Y258" s="209" t="s">
        <v>76</v>
      </c>
      <c r="Z258" s="209" t="s">
        <v>135</v>
      </c>
      <c r="AA258" s="209" t="s">
        <v>136</v>
      </c>
      <c r="AB258" s="213" t="s">
        <v>1129</v>
      </c>
      <c r="AC258" s="214">
        <v>41484</v>
      </c>
    </row>
    <row r="259" spans="1:29" s="198" customFormat="1" ht="45" hidden="1" x14ac:dyDescent="0.2">
      <c r="A259" s="207">
        <v>2013520000316</v>
      </c>
      <c r="B259" s="208" t="s">
        <v>472</v>
      </c>
      <c r="C259" s="209" t="s">
        <v>215</v>
      </c>
      <c r="D259" s="209" t="s">
        <v>1423</v>
      </c>
      <c r="E259" s="216">
        <f t="shared" si="9"/>
        <v>194000000</v>
      </c>
      <c r="F259" s="211">
        <v>155200000</v>
      </c>
      <c r="G259" s="216">
        <v>0</v>
      </c>
      <c r="H259" s="211">
        <v>0</v>
      </c>
      <c r="I259" s="211">
        <v>0</v>
      </c>
      <c r="J259" s="211">
        <v>0</v>
      </c>
      <c r="K259" s="211">
        <v>38800000</v>
      </c>
      <c r="L259" s="211">
        <f t="shared" si="10"/>
        <v>20000000</v>
      </c>
      <c r="M259" s="211">
        <v>20000000</v>
      </c>
      <c r="N259" s="211">
        <v>0</v>
      </c>
      <c r="O259" s="211">
        <v>0</v>
      </c>
      <c r="P259" s="211">
        <v>0</v>
      </c>
      <c r="Q259" s="211">
        <v>0</v>
      </c>
      <c r="R259" s="211">
        <v>0</v>
      </c>
      <c r="S259" s="211">
        <f t="shared" si="11"/>
        <v>214000000</v>
      </c>
      <c r="T259" s="211">
        <v>6533</v>
      </c>
      <c r="U259" s="209" t="s">
        <v>22</v>
      </c>
      <c r="V259" s="209" t="s">
        <v>473</v>
      </c>
      <c r="W259" s="209" t="s">
        <v>23</v>
      </c>
      <c r="X259" s="209" t="s">
        <v>473</v>
      </c>
      <c r="Y259" s="209" t="s">
        <v>76</v>
      </c>
      <c r="Z259" s="209" t="s">
        <v>135</v>
      </c>
      <c r="AA259" s="209" t="s">
        <v>136</v>
      </c>
      <c r="AB259" s="213" t="s">
        <v>1415</v>
      </c>
      <c r="AC259" s="214">
        <v>41460</v>
      </c>
    </row>
    <row r="260" spans="1:29" s="198" customFormat="1" ht="45" hidden="1" x14ac:dyDescent="0.2">
      <c r="A260" s="207">
        <v>2013520000317</v>
      </c>
      <c r="B260" s="208" t="s">
        <v>474</v>
      </c>
      <c r="C260" s="209" t="s">
        <v>215</v>
      </c>
      <c r="D260" s="209" t="s">
        <v>1423</v>
      </c>
      <c r="E260" s="216">
        <f t="shared" si="9"/>
        <v>40000000</v>
      </c>
      <c r="F260" s="211">
        <v>40000000</v>
      </c>
      <c r="G260" s="216">
        <v>0</v>
      </c>
      <c r="H260" s="211">
        <v>0</v>
      </c>
      <c r="I260" s="211">
        <v>0</v>
      </c>
      <c r="J260" s="211">
        <v>0</v>
      </c>
      <c r="K260" s="211">
        <v>0</v>
      </c>
      <c r="L260" s="211">
        <f t="shared" si="10"/>
        <v>0</v>
      </c>
      <c r="M260" s="211">
        <v>0</v>
      </c>
      <c r="N260" s="211">
        <v>0</v>
      </c>
      <c r="O260" s="211">
        <v>0</v>
      </c>
      <c r="P260" s="211">
        <v>0</v>
      </c>
      <c r="Q260" s="211">
        <v>0</v>
      </c>
      <c r="R260" s="211">
        <v>0</v>
      </c>
      <c r="S260" s="211">
        <f t="shared" si="11"/>
        <v>40000000</v>
      </c>
      <c r="T260" s="211">
        <v>8495</v>
      </c>
      <c r="U260" s="209" t="s">
        <v>22</v>
      </c>
      <c r="V260" s="209" t="s">
        <v>473</v>
      </c>
      <c r="W260" s="209" t="s">
        <v>23</v>
      </c>
      <c r="X260" s="209" t="s">
        <v>473</v>
      </c>
      <c r="Y260" s="209" t="s">
        <v>76</v>
      </c>
      <c r="Z260" s="209" t="s">
        <v>135</v>
      </c>
      <c r="AA260" s="209" t="s">
        <v>136</v>
      </c>
      <c r="AB260" s="213" t="s">
        <v>1129</v>
      </c>
      <c r="AC260" s="214">
        <v>41485</v>
      </c>
    </row>
    <row r="261" spans="1:29" s="198" customFormat="1" ht="45" hidden="1" x14ac:dyDescent="0.2">
      <c r="A261" s="207">
        <v>2013520000318</v>
      </c>
      <c r="B261" s="208" t="s">
        <v>475</v>
      </c>
      <c r="C261" s="209" t="s">
        <v>35</v>
      </c>
      <c r="D261" s="209" t="s">
        <v>1423</v>
      </c>
      <c r="E261" s="216">
        <f t="shared" si="9"/>
        <v>1264315440</v>
      </c>
      <c r="F261" s="211">
        <v>1264315440</v>
      </c>
      <c r="G261" s="216">
        <v>0</v>
      </c>
      <c r="H261" s="211">
        <v>0</v>
      </c>
      <c r="I261" s="211">
        <v>0</v>
      </c>
      <c r="J261" s="211">
        <v>0</v>
      </c>
      <c r="K261" s="211">
        <v>0</v>
      </c>
      <c r="L261" s="211">
        <f t="shared" si="10"/>
        <v>0</v>
      </c>
      <c r="M261" s="211">
        <v>0</v>
      </c>
      <c r="N261" s="211">
        <v>0</v>
      </c>
      <c r="O261" s="211">
        <v>0</v>
      </c>
      <c r="P261" s="211">
        <v>0</v>
      </c>
      <c r="Q261" s="211">
        <v>0</v>
      </c>
      <c r="R261" s="211">
        <v>0</v>
      </c>
      <c r="S261" s="211">
        <f t="shared" si="11"/>
        <v>1264315440</v>
      </c>
      <c r="T261" s="211">
        <v>8424</v>
      </c>
      <c r="U261" s="209" t="s">
        <v>22</v>
      </c>
      <c r="V261" s="209" t="s">
        <v>476</v>
      </c>
      <c r="W261" s="209" t="s">
        <v>23</v>
      </c>
      <c r="X261" s="209" t="s">
        <v>476</v>
      </c>
      <c r="Y261" s="209" t="s">
        <v>76</v>
      </c>
      <c r="Z261" s="209" t="s">
        <v>135</v>
      </c>
      <c r="AA261" s="209" t="s">
        <v>136</v>
      </c>
      <c r="AB261" s="213" t="s">
        <v>1130</v>
      </c>
      <c r="AC261" s="214">
        <v>41459</v>
      </c>
    </row>
    <row r="262" spans="1:29" s="198" customFormat="1" ht="45" hidden="1" x14ac:dyDescent="0.2">
      <c r="A262" s="207">
        <v>2013520000319</v>
      </c>
      <c r="B262" s="208" t="s">
        <v>477</v>
      </c>
      <c r="C262" s="209" t="s">
        <v>324</v>
      </c>
      <c r="D262" s="209" t="s">
        <v>1423</v>
      </c>
      <c r="E262" s="216">
        <f t="shared" si="9"/>
        <v>121800000</v>
      </c>
      <c r="F262" s="211">
        <v>70000000</v>
      </c>
      <c r="G262" s="216">
        <v>51800000</v>
      </c>
      <c r="H262" s="211">
        <v>0</v>
      </c>
      <c r="I262" s="211">
        <v>0</v>
      </c>
      <c r="J262" s="211">
        <v>0</v>
      </c>
      <c r="K262" s="211">
        <v>0</v>
      </c>
      <c r="L262" s="211">
        <f t="shared" si="10"/>
        <v>0</v>
      </c>
      <c r="M262" s="211">
        <v>0</v>
      </c>
      <c r="N262" s="211">
        <v>0</v>
      </c>
      <c r="O262" s="211">
        <v>0</v>
      </c>
      <c r="P262" s="211">
        <v>0</v>
      </c>
      <c r="Q262" s="211">
        <v>0</v>
      </c>
      <c r="R262" s="211">
        <v>0</v>
      </c>
      <c r="S262" s="211">
        <f t="shared" si="11"/>
        <v>121800000</v>
      </c>
      <c r="T262" s="211">
        <v>12332</v>
      </c>
      <c r="U262" s="209" t="s">
        <v>22</v>
      </c>
      <c r="V262" s="209" t="s">
        <v>478</v>
      </c>
      <c r="W262" s="209" t="s">
        <v>23</v>
      </c>
      <c r="X262" s="209" t="s">
        <v>478</v>
      </c>
      <c r="Y262" s="209" t="s">
        <v>76</v>
      </c>
      <c r="Z262" s="209" t="s">
        <v>135</v>
      </c>
      <c r="AA262" s="209" t="s">
        <v>136</v>
      </c>
      <c r="AB262" s="213" t="s">
        <v>1130</v>
      </c>
      <c r="AC262" s="214">
        <v>41473</v>
      </c>
    </row>
    <row r="263" spans="1:29" s="198" customFormat="1" ht="67.5" hidden="1" x14ac:dyDescent="0.2">
      <c r="A263" s="207">
        <v>2013520000320</v>
      </c>
      <c r="B263" s="208" t="s">
        <v>479</v>
      </c>
      <c r="C263" s="209" t="s">
        <v>363</v>
      </c>
      <c r="D263" s="209" t="s">
        <v>1419</v>
      </c>
      <c r="E263" s="216">
        <f t="shared" si="9"/>
        <v>5130322364</v>
      </c>
      <c r="F263" s="211">
        <v>2500000000</v>
      </c>
      <c r="G263" s="216">
        <v>0</v>
      </c>
      <c r="H263" s="211">
        <v>0</v>
      </c>
      <c r="I263" s="211">
        <v>2630322364</v>
      </c>
      <c r="J263" s="211">
        <v>0</v>
      </c>
      <c r="K263" s="211">
        <v>0</v>
      </c>
      <c r="L263" s="211">
        <f t="shared" si="10"/>
        <v>0</v>
      </c>
      <c r="M263" s="211">
        <v>0</v>
      </c>
      <c r="N263" s="211">
        <v>0</v>
      </c>
      <c r="O263" s="211">
        <v>0</v>
      </c>
      <c r="P263" s="211">
        <v>0</v>
      </c>
      <c r="Q263" s="211">
        <v>0</v>
      </c>
      <c r="R263" s="211">
        <v>0</v>
      </c>
      <c r="S263" s="211">
        <f t="shared" si="11"/>
        <v>5130322364</v>
      </c>
      <c r="T263" s="211">
        <v>900</v>
      </c>
      <c r="U263" s="209" t="s">
        <v>51</v>
      </c>
      <c r="V263" s="209" t="s">
        <v>480</v>
      </c>
      <c r="W263" s="209" t="s">
        <v>87</v>
      </c>
      <c r="X263" s="209" t="s">
        <v>480</v>
      </c>
      <c r="Y263" s="209" t="s">
        <v>76</v>
      </c>
      <c r="Z263" s="209" t="s">
        <v>481</v>
      </c>
      <c r="AA263" s="209" t="s">
        <v>482</v>
      </c>
      <c r="AB263" s="213" t="s">
        <v>1129</v>
      </c>
      <c r="AC263" s="214">
        <v>41438</v>
      </c>
    </row>
    <row r="264" spans="1:29" s="198" customFormat="1" ht="56.25" hidden="1" x14ac:dyDescent="0.2">
      <c r="A264" s="207">
        <v>2013520000321</v>
      </c>
      <c r="B264" s="208" t="s">
        <v>483</v>
      </c>
      <c r="C264" s="209" t="s">
        <v>72</v>
      </c>
      <c r="D264" s="209" t="s">
        <v>1420</v>
      </c>
      <c r="E264" s="216">
        <f t="shared" si="9"/>
        <v>3589309851</v>
      </c>
      <c r="F264" s="211">
        <v>1999999857</v>
      </c>
      <c r="G264" s="216">
        <v>0</v>
      </c>
      <c r="H264" s="211">
        <v>0</v>
      </c>
      <c r="I264" s="211">
        <v>1589309994</v>
      </c>
      <c r="J264" s="211">
        <v>0</v>
      </c>
      <c r="K264" s="211">
        <v>0</v>
      </c>
      <c r="L264" s="211">
        <f t="shared" si="10"/>
        <v>0</v>
      </c>
      <c r="M264" s="211">
        <v>0</v>
      </c>
      <c r="N264" s="211">
        <v>0</v>
      </c>
      <c r="O264" s="211">
        <v>0</v>
      </c>
      <c r="P264" s="211">
        <v>0</v>
      </c>
      <c r="Q264" s="211">
        <v>0</v>
      </c>
      <c r="R264" s="211">
        <v>0</v>
      </c>
      <c r="S264" s="211">
        <f t="shared" si="11"/>
        <v>3589309851</v>
      </c>
      <c r="T264" s="211">
        <v>800</v>
      </c>
      <c r="U264" s="209" t="s">
        <v>51</v>
      </c>
      <c r="V264" s="209" t="s">
        <v>480</v>
      </c>
      <c r="W264" s="209" t="s">
        <v>87</v>
      </c>
      <c r="X264" s="209" t="s">
        <v>480</v>
      </c>
      <c r="Y264" s="209" t="s">
        <v>76</v>
      </c>
      <c r="Z264" s="209" t="s">
        <v>481</v>
      </c>
      <c r="AA264" s="209" t="s">
        <v>482</v>
      </c>
      <c r="AB264" s="213" t="s">
        <v>1129</v>
      </c>
      <c r="AC264" s="214">
        <v>41438</v>
      </c>
    </row>
    <row r="265" spans="1:29" s="198" customFormat="1" ht="45" hidden="1" x14ac:dyDescent="0.2">
      <c r="A265" s="207">
        <v>2013520000322</v>
      </c>
      <c r="B265" s="208" t="s">
        <v>1236</v>
      </c>
      <c r="C265" s="209" t="s">
        <v>16</v>
      </c>
      <c r="D265" s="209" t="s">
        <v>1428</v>
      </c>
      <c r="E265" s="216">
        <f t="shared" si="9"/>
        <v>996889744</v>
      </c>
      <c r="F265" s="211">
        <v>499242519</v>
      </c>
      <c r="G265" s="216">
        <v>0</v>
      </c>
      <c r="H265" s="211">
        <v>0</v>
      </c>
      <c r="I265" s="211">
        <v>497647225</v>
      </c>
      <c r="J265" s="211">
        <v>0</v>
      </c>
      <c r="K265" s="211">
        <v>0</v>
      </c>
      <c r="L265" s="211">
        <f t="shared" si="10"/>
        <v>0</v>
      </c>
      <c r="M265" s="211">
        <v>0</v>
      </c>
      <c r="N265" s="211">
        <v>0</v>
      </c>
      <c r="O265" s="211">
        <v>0</v>
      </c>
      <c r="P265" s="211">
        <v>0</v>
      </c>
      <c r="Q265" s="211">
        <v>0</v>
      </c>
      <c r="R265" s="211">
        <v>0</v>
      </c>
      <c r="S265" s="211">
        <f t="shared" si="11"/>
        <v>996889744</v>
      </c>
      <c r="T265" s="211">
        <v>1000</v>
      </c>
      <c r="U265" s="209" t="s">
        <v>1418</v>
      </c>
      <c r="V265" s="209" t="s">
        <v>562</v>
      </c>
      <c r="W265" s="209" t="s">
        <v>87</v>
      </c>
      <c r="X265" s="209" t="s">
        <v>636</v>
      </c>
      <c r="Y265" s="209" t="s">
        <v>1361</v>
      </c>
      <c r="Z265" s="209" t="s">
        <v>481</v>
      </c>
      <c r="AA265" s="209" t="s">
        <v>482</v>
      </c>
      <c r="AB265" s="213" t="s">
        <v>1129</v>
      </c>
      <c r="AC265" s="214">
        <v>41438</v>
      </c>
    </row>
    <row r="266" spans="1:29" s="198" customFormat="1" ht="45" hidden="1" x14ac:dyDescent="0.2">
      <c r="A266" s="207">
        <v>2013520000323</v>
      </c>
      <c r="B266" s="208" t="s">
        <v>484</v>
      </c>
      <c r="C266" s="209" t="s">
        <v>47</v>
      </c>
      <c r="D266" s="209" t="s">
        <v>1427</v>
      </c>
      <c r="E266" s="216">
        <f t="shared" ref="E266:E329" si="12">+F266+G266+H266+I266+J266+K266</f>
        <v>770000000</v>
      </c>
      <c r="F266" s="211">
        <v>350000000</v>
      </c>
      <c r="G266" s="216">
        <v>350000000</v>
      </c>
      <c r="H266" s="211">
        <v>70000000</v>
      </c>
      <c r="I266" s="211">
        <v>0</v>
      </c>
      <c r="J266" s="211">
        <v>0</v>
      </c>
      <c r="K266" s="211">
        <v>0</v>
      </c>
      <c r="L266" s="211">
        <f t="shared" ref="L266:L329" si="13">+M266+N266+O266+P266+Q266+R266</f>
        <v>0</v>
      </c>
      <c r="M266" s="211">
        <v>0</v>
      </c>
      <c r="N266" s="211">
        <v>0</v>
      </c>
      <c r="O266" s="211">
        <v>0</v>
      </c>
      <c r="P266" s="211">
        <v>0</v>
      </c>
      <c r="Q266" s="211">
        <v>0</v>
      </c>
      <c r="R266" s="211">
        <v>0</v>
      </c>
      <c r="S266" s="211">
        <f t="shared" ref="S266:S329" si="14">+E266+L266</f>
        <v>770000000</v>
      </c>
      <c r="T266" s="211">
        <v>625</v>
      </c>
      <c r="U266" s="209" t="s">
        <v>12</v>
      </c>
      <c r="V266" s="209" t="s">
        <v>485</v>
      </c>
      <c r="W266" s="209" t="s">
        <v>14</v>
      </c>
      <c r="X266" s="209" t="s">
        <v>485</v>
      </c>
      <c r="Y266" s="209" t="s">
        <v>486</v>
      </c>
      <c r="Z266" s="209" t="s">
        <v>361</v>
      </c>
      <c r="AA266" s="209" t="s">
        <v>207</v>
      </c>
      <c r="AB266" s="213" t="s">
        <v>1129</v>
      </c>
      <c r="AC266" s="214">
        <v>41442</v>
      </c>
    </row>
    <row r="267" spans="1:29" s="198" customFormat="1" ht="33.75" hidden="1" x14ac:dyDescent="0.2">
      <c r="A267" s="207">
        <v>2013520000324</v>
      </c>
      <c r="B267" s="208" t="s">
        <v>487</v>
      </c>
      <c r="C267" s="209" t="s">
        <v>366</v>
      </c>
      <c r="D267" s="209" t="s">
        <v>1431</v>
      </c>
      <c r="E267" s="216">
        <f t="shared" si="12"/>
        <v>42000000</v>
      </c>
      <c r="F267" s="211">
        <v>0</v>
      </c>
      <c r="G267" s="216">
        <v>42000000</v>
      </c>
      <c r="H267" s="211">
        <v>0</v>
      </c>
      <c r="I267" s="211">
        <v>0</v>
      </c>
      <c r="J267" s="211">
        <v>0</v>
      </c>
      <c r="K267" s="211">
        <v>0</v>
      </c>
      <c r="L267" s="211">
        <f t="shared" si="13"/>
        <v>0</v>
      </c>
      <c r="M267" s="211">
        <v>0</v>
      </c>
      <c r="N267" s="211">
        <v>0</v>
      </c>
      <c r="O267" s="211">
        <v>0</v>
      </c>
      <c r="P267" s="211">
        <v>0</v>
      </c>
      <c r="Q267" s="211">
        <v>0</v>
      </c>
      <c r="R267" s="211">
        <v>0</v>
      </c>
      <c r="S267" s="211">
        <f t="shared" si="14"/>
        <v>42000000</v>
      </c>
      <c r="T267" s="211">
        <v>190</v>
      </c>
      <c r="U267" s="209" t="s">
        <v>12</v>
      </c>
      <c r="V267" s="209" t="s">
        <v>480</v>
      </c>
      <c r="W267" s="209" t="s">
        <v>27</v>
      </c>
      <c r="X267" s="209" t="s">
        <v>488</v>
      </c>
      <c r="Y267" s="209" t="s">
        <v>76</v>
      </c>
      <c r="Z267" s="209" t="s">
        <v>77</v>
      </c>
      <c r="AA267" s="209" t="s">
        <v>164</v>
      </c>
      <c r="AB267" s="213" t="s">
        <v>1129</v>
      </c>
      <c r="AC267" s="214">
        <v>41444</v>
      </c>
    </row>
    <row r="268" spans="1:29" s="198" customFormat="1" ht="33.75" hidden="1" x14ac:dyDescent="0.2">
      <c r="A268" s="207">
        <v>2013520000325</v>
      </c>
      <c r="B268" s="208" t="s">
        <v>489</v>
      </c>
      <c r="C268" s="209" t="s">
        <v>149</v>
      </c>
      <c r="D268" s="209" t="s">
        <v>1424</v>
      </c>
      <c r="E268" s="216">
        <f t="shared" si="12"/>
        <v>104160010</v>
      </c>
      <c r="F268" s="211">
        <v>0</v>
      </c>
      <c r="G268" s="216">
        <v>80060010</v>
      </c>
      <c r="H268" s="211">
        <v>24100000</v>
      </c>
      <c r="I268" s="211">
        <v>0</v>
      </c>
      <c r="J268" s="211">
        <v>0</v>
      </c>
      <c r="K268" s="211">
        <v>0</v>
      </c>
      <c r="L268" s="211">
        <f t="shared" si="13"/>
        <v>0</v>
      </c>
      <c r="M268" s="211">
        <v>0</v>
      </c>
      <c r="N268" s="211">
        <v>0</v>
      </c>
      <c r="O268" s="211">
        <v>0</v>
      </c>
      <c r="P268" s="211">
        <v>0</v>
      </c>
      <c r="Q268" s="211">
        <v>0</v>
      </c>
      <c r="R268" s="211">
        <v>0</v>
      </c>
      <c r="S268" s="211">
        <f t="shared" si="14"/>
        <v>104160010</v>
      </c>
      <c r="T268" s="211">
        <v>238</v>
      </c>
      <c r="U268" s="209" t="s">
        <v>12</v>
      </c>
      <c r="V268" s="209" t="s">
        <v>166</v>
      </c>
      <c r="W268" s="209" t="s">
        <v>27</v>
      </c>
      <c r="X268" s="209" t="s">
        <v>166</v>
      </c>
      <c r="Y268" s="209" t="s">
        <v>76</v>
      </c>
      <c r="Z268" s="209" t="s">
        <v>77</v>
      </c>
      <c r="AA268" s="209" t="s">
        <v>78</v>
      </c>
      <c r="AB268" s="213" t="s">
        <v>1129</v>
      </c>
      <c r="AC268" s="214">
        <v>41444</v>
      </c>
    </row>
    <row r="269" spans="1:29" s="198" customFormat="1" ht="33.75" hidden="1" x14ac:dyDescent="0.2">
      <c r="A269" s="207">
        <v>2013520000326</v>
      </c>
      <c r="B269" s="208" t="s">
        <v>490</v>
      </c>
      <c r="C269" s="209" t="s">
        <v>11</v>
      </c>
      <c r="D269" s="209" t="s">
        <v>1426</v>
      </c>
      <c r="E269" s="216">
        <f t="shared" si="12"/>
        <v>60000000</v>
      </c>
      <c r="F269" s="211">
        <v>0</v>
      </c>
      <c r="G269" s="216">
        <v>50000000</v>
      </c>
      <c r="H269" s="211">
        <v>10000000</v>
      </c>
      <c r="I269" s="211">
        <v>0</v>
      </c>
      <c r="J269" s="211">
        <v>0</v>
      </c>
      <c r="K269" s="211">
        <v>0</v>
      </c>
      <c r="L269" s="211">
        <f t="shared" si="13"/>
        <v>29951318</v>
      </c>
      <c r="M269" s="211">
        <v>0</v>
      </c>
      <c r="N269" s="211">
        <v>29951318</v>
      </c>
      <c r="O269" s="211">
        <v>0</v>
      </c>
      <c r="P269" s="211">
        <v>0</v>
      </c>
      <c r="Q269" s="211">
        <v>0</v>
      </c>
      <c r="R269" s="211">
        <v>0</v>
      </c>
      <c r="S269" s="211">
        <f t="shared" si="14"/>
        <v>89951318</v>
      </c>
      <c r="T269" s="211">
        <v>180</v>
      </c>
      <c r="U269" s="209" t="s">
        <v>12</v>
      </c>
      <c r="V269" s="209" t="s">
        <v>15</v>
      </c>
      <c r="W269" s="209" t="s">
        <v>27</v>
      </c>
      <c r="X269" s="209" t="s">
        <v>15</v>
      </c>
      <c r="Y269" s="209" t="s">
        <v>76</v>
      </c>
      <c r="Z269" s="209" t="s">
        <v>77</v>
      </c>
      <c r="AA269" s="209" t="s">
        <v>178</v>
      </c>
      <c r="AB269" s="213" t="s">
        <v>1415</v>
      </c>
      <c r="AC269" s="214">
        <v>41445</v>
      </c>
    </row>
    <row r="270" spans="1:29" s="198" customFormat="1" ht="45" hidden="1" x14ac:dyDescent="0.2">
      <c r="A270" s="207">
        <v>2013520000327</v>
      </c>
      <c r="B270" s="208" t="s">
        <v>491</v>
      </c>
      <c r="C270" s="209" t="s">
        <v>72</v>
      </c>
      <c r="D270" s="209" t="s">
        <v>1420</v>
      </c>
      <c r="E270" s="216">
        <f t="shared" si="12"/>
        <v>350000000</v>
      </c>
      <c r="F270" s="211">
        <v>0</v>
      </c>
      <c r="G270" s="216">
        <v>200000000</v>
      </c>
      <c r="H270" s="211">
        <v>0</v>
      </c>
      <c r="I270" s="211">
        <v>0</v>
      </c>
      <c r="J270" s="211">
        <v>0</v>
      </c>
      <c r="K270" s="211">
        <v>150000000</v>
      </c>
      <c r="L270" s="211">
        <f t="shared" si="13"/>
        <v>0</v>
      </c>
      <c r="M270" s="211">
        <v>0</v>
      </c>
      <c r="N270" s="211">
        <v>0</v>
      </c>
      <c r="O270" s="211">
        <v>0</v>
      </c>
      <c r="P270" s="211">
        <v>0</v>
      </c>
      <c r="Q270" s="211">
        <v>0</v>
      </c>
      <c r="R270" s="211">
        <v>0</v>
      </c>
      <c r="S270" s="211">
        <f t="shared" si="14"/>
        <v>350000000</v>
      </c>
      <c r="T270" s="211">
        <v>17647</v>
      </c>
      <c r="U270" s="209" t="s">
        <v>22</v>
      </c>
      <c r="V270" s="209" t="s">
        <v>492</v>
      </c>
      <c r="W270" s="209" t="s">
        <v>23</v>
      </c>
      <c r="X270" s="209" t="s">
        <v>492</v>
      </c>
      <c r="Y270" s="209" t="s">
        <v>76</v>
      </c>
      <c r="Z270" s="209" t="s">
        <v>135</v>
      </c>
      <c r="AA270" s="209" t="s">
        <v>136</v>
      </c>
      <c r="AB270" s="213" t="s">
        <v>1129</v>
      </c>
      <c r="AC270" s="214">
        <v>41495</v>
      </c>
    </row>
    <row r="271" spans="1:29" s="198" customFormat="1" ht="45" hidden="1" x14ac:dyDescent="0.2">
      <c r="A271" s="207">
        <v>2013520000328</v>
      </c>
      <c r="B271" s="208" t="s">
        <v>493</v>
      </c>
      <c r="C271" s="209" t="s">
        <v>61</v>
      </c>
      <c r="D271" s="209" t="s">
        <v>1423</v>
      </c>
      <c r="E271" s="216">
        <f t="shared" si="12"/>
        <v>100000000</v>
      </c>
      <c r="F271" s="211">
        <v>0</v>
      </c>
      <c r="G271" s="216">
        <v>100000000</v>
      </c>
      <c r="H271" s="211">
        <v>0</v>
      </c>
      <c r="I271" s="211">
        <v>0</v>
      </c>
      <c r="J271" s="211">
        <v>0</v>
      </c>
      <c r="K271" s="211">
        <v>0</v>
      </c>
      <c r="L271" s="211">
        <f t="shared" si="13"/>
        <v>0</v>
      </c>
      <c r="M271" s="211">
        <v>0</v>
      </c>
      <c r="N271" s="211">
        <v>-5000000</v>
      </c>
      <c r="O271" s="211">
        <v>0</v>
      </c>
      <c r="P271" s="211">
        <v>0</v>
      </c>
      <c r="Q271" s="211">
        <v>0</v>
      </c>
      <c r="R271" s="211">
        <v>5000000</v>
      </c>
      <c r="S271" s="211">
        <f t="shared" si="14"/>
        <v>100000000</v>
      </c>
      <c r="T271" s="211">
        <v>109047</v>
      </c>
      <c r="U271" s="209" t="s">
        <v>22</v>
      </c>
      <c r="V271" s="209" t="s">
        <v>494</v>
      </c>
      <c r="W271" s="209" t="s">
        <v>23</v>
      </c>
      <c r="X271" s="209" t="s">
        <v>494</v>
      </c>
      <c r="Y271" s="209" t="s">
        <v>76</v>
      </c>
      <c r="Z271" s="209" t="s">
        <v>135</v>
      </c>
      <c r="AA271" s="209" t="s">
        <v>136</v>
      </c>
      <c r="AB271" s="213" t="s">
        <v>1415</v>
      </c>
      <c r="AC271" s="214">
        <v>41465</v>
      </c>
    </row>
    <row r="272" spans="1:29" s="198" customFormat="1" ht="56.25" hidden="1" x14ac:dyDescent="0.2">
      <c r="A272" s="207">
        <v>2013520000329</v>
      </c>
      <c r="B272" s="208" t="s">
        <v>495</v>
      </c>
      <c r="C272" s="209" t="s">
        <v>496</v>
      </c>
      <c r="D272" s="209" t="s">
        <v>1420</v>
      </c>
      <c r="E272" s="216">
        <f t="shared" si="12"/>
        <v>46508154</v>
      </c>
      <c r="F272" s="211">
        <v>0</v>
      </c>
      <c r="G272" s="216">
        <v>46508154</v>
      </c>
      <c r="H272" s="211">
        <v>0</v>
      </c>
      <c r="I272" s="211">
        <v>0</v>
      </c>
      <c r="J272" s="211">
        <v>0</v>
      </c>
      <c r="K272" s="211">
        <v>0</v>
      </c>
      <c r="L272" s="211">
        <f t="shared" si="13"/>
        <v>0</v>
      </c>
      <c r="M272" s="211">
        <v>0</v>
      </c>
      <c r="N272" s="211">
        <v>0</v>
      </c>
      <c r="O272" s="211">
        <v>0</v>
      </c>
      <c r="P272" s="211">
        <v>0</v>
      </c>
      <c r="Q272" s="211">
        <v>0</v>
      </c>
      <c r="R272" s="211">
        <v>0</v>
      </c>
      <c r="S272" s="211">
        <f t="shared" si="14"/>
        <v>46508154</v>
      </c>
      <c r="T272" s="211">
        <v>315</v>
      </c>
      <c r="U272" s="209" t="s">
        <v>204</v>
      </c>
      <c r="V272" s="209" t="s">
        <v>480</v>
      </c>
      <c r="W272" s="209" t="s">
        <v>14</v>
      </c>
      <c r="X272" s="209" t="s">
        <v>480</v>
      </c>
      <c r="Y272" s="209" t="s">
        <v>174</v>
      </c>
      <c r="Z272" s="209" t="s">
        <v>206</v>
      </c>
      <c r="AA272" s="209" t="s">
        <v>207</v>
      </c>
      <c r="AB272" s="213" t="s">
        <v>1130</v>
      </c>
      <c r="AC272" s="214">
        <v>41466</v>
      </c>
    </row>
    <row r="273" spans="1:29" s="198" customFormat="1" ht="22.5" hidden="1" x14ac:dyDescent="0.2">
      <c r="A273" s="207">
        <v>2013520000330</v>
      </c>
      <c r="B273" s="208" t="s">
        <v>1237</v>
      </c>
      <c r="C273" s="209" t="s">
        <v>315</v>
      </c>
      <c r="D273" s="209" t="s">
        <v>1423</v>
      </c>
      <c r="E273" s="216">
        <f t="shared" si="12"/>
        <v>0</v>
      </c>
      <c r="F273" s="211">
        <v>0</v>
      </c>
      <c r="G273" s="216">
        <v>0</v>
      </c>
      <c r="H273" s="211">
        <v>0</v>
      </c>
      <c r="I273" s="211">
        <v>0</v>
      </c>
      <c r="J273" s="211">
        <v>0</v>
      </c>
      <c r="K273" s="211">
        <v>0</v>
      </c>
      <c r="L273" s="211">
        <f t="shared" si="13"/>
        <v>0</v>
      </c>
      <c r="M273" s="211">
        <v>0</v>
      </c>
      <c r="N273" s="211">
        <v>0</v>
      </c>
      <c r="O273" s="211">
        <v>0</v>
      </c>
      <c r="P273" s="211">
        <v>0</v>
      </c>
      <c r="Q273" s="211">
        <v>0</v>
      </c>
      <c r="R273" s="211">
        <v>0</v>
      </c>
      <c r="S273" s="211">
        <v>0</v>
      </c>
      <c r="T273" s="211">
        <v>0</v>
      </c>
      <c r="U273" s="209" t="s">
        <v>1418</v>
      </c>
      <c r="V273" s="209" t="s">
        <v>1362</v>
      </c>
      <c r="W273" s="209" t="s">
        <v>1363</v>
      </c>
      <c r="X273" s="209" t="s">
        <v>1362</v>
      </c>
      <c r="Y273" s="209"/>
      <c r="Z273" s="209"/>
      <c r="AA273" s="209"/>
      <c r="AB273" s="213" t="s">
        <v>1134</v>
      </c>
      <c r="AC273" s="214">
        <v>41449</v>
      </c>
    </row>
    <row r="274" spans="1:29" s="198" customFormat="1" ht="33.75" hidden="1" x14ac:dyDescent="0.2">
      <c r="A274" s="207">
        <v>2013520000331</v>
      </c>
      <c r="B274" s="208" t="s">
        <v>497</v>
      </c>
      <c r="C274" s="209" t="s">
        <v>315</v>
      </c>
      <c r="D274" s="209" t="s">
        <v>1423</v>
      </c>
      <c r="E274" s="216">
        <f t="shared" si="12"/>
        <v>275999846</v>
      </c>
      <c r="F274" s="211">
        <v>0</v>
      </c>
      <c r="G274" s="216">
        <v>165999846</v>
      </c>
      <c r="H274" s="211">
        <v>110000000</v>
      </c>
      <c r="I274" s="211">
        <v>0</v>
      </c>
      <c r="J274" s="211">
        <v>0</v>
      </c>
      <c r="K274" s="211">
        <v>0</v>
      </c>
      <c r="L274" s="211">
        <f t="shared" si="13"/>
        <v>0</v>
      </c>
      <c r="M274" s="211">
        <v>0</v>
      </c>
      <c r="N274" s="211">
        <v>0</v>
      </c>
      <c r="O274" s="211">
        <v>0</v>
      </c>
      <c r="P274" s="211">
        <v>0</v>
      </c>
      <c r="Q274" s="211">
        <v>0</v>
      </c>
      <c r="R274" s="211">
        <v>0</v>
      </c>
      <c r="S274" s="211">
        <f t="shared" si="14"/>
        <v>275999846</v>
      </c>
      <c r="T274" s="211">
        <v>659</v>
      </c>
      <c r="U274" s="209" t="s">
        <v>12</v>
      </c>
      <c r="V274" s="209" t="s">
        <v>498</v>
      </c>
      <c r="W274" s="209" t="s">
        <v>27</v>
      </c>
      <c r="X274" s="209" t="s">
        <v>498</v>
      </c>
      <c r="Y274" s="209" t="s">
        <v>76</v>
      </c>
      <c r="Z274" s="209" t="s">
        <v>77</v>
      </c>
      <c r="AA274" s="209" t="s">
        <v>164</v>
      </c>
      <c r="AB274" s="213" t="s">
        <v>1129</v>
      </c>
      <c r="AC274" s="214">
        <v>41449</v>
      </c>
    </row>
    <row r="275" spans="1:29" s="198" customFormat="1" ht="22.5" hidden="1" x14ac:dyDescent="0.2">
      <c r="A275" s="207">
        <v>2013520000332</v>
      </c>
      <c r="B275" s="208" t="s">
        <v>499</v>
      </c>
      <c r="C275" s="209" t="s">
        <v>149</v>
      </c>
      <c r="D275" s="209" t="s">
        <v>1424</v>
      </c>
      <c r="E275" s="216">
        <f t="shared" si="12"/>
        <v>66388972</v>
      </c>
      <c r="F275" s="211">
        <v>0</v>
      </c>
      <c r="G275" s="216">
        <v>61388972</v>
      </c>
      <c r="H275" s="211">
        <v>5000000</v>
      </c>
      <c r="I275" s="211">
        <v>0</v>
      </c>
      <c r="J275" s="211">
        <v>0</v>
      </c>
      <c r="K275" s="211">
        <v>0</v>
      </c>
      <c r="L275" s="211">
        <f t="shared" si="13"/>
        <v>-14234962</v>
      </c>
      <c r="M275" s="211">
        <v>0</v>
      </c>
      <c r="N275" s="211">
        <v>-14234962</v>
      </c>
      <c r="O275" s="211">
        <v>0</v>
      </c>
      <c r="P275" s="211">
        <v>0</v>
      </c>
      <c r="Q275" s="211">
        <v>0</v>
      </c>
      <c r="R275" s="211">
        <v>0</v>
      </c>
      <c r="S275" s="211">
        <f t="shared" si="14"/>
        <v>52154010</v>
      </c>
      <c r="T275" s="211">
        <v>41380</v>
      </c>
      <c r="U275" s="209" t="s">
        <v>12</v>
      </c>
      <c r="V275" s="209" t="s">
        <v>166</v>
      </c>
      <c r="W275" s="209" t="s">
        <v>34</v>
      </c>
      <c r="X275" s="209" t="s">
        <v>166</v>
      </c>
      <c r="Y275" s="209" t="s">
        <v>145</v>
      </c>
      <c r="Z275" s="209" t="s">
        <v>278</v>
      </c>
      <c r="AA275" s="209" t="s">
        <v>279</v>
      </c>
      <c r="AB275" s="213" t="s">
        <v>1415</v>
      </c>
      <c r="AC275" s="214">
        <v>41491</v>
      </c>
    </row>
    <row r="276" spans="1:29" s="198" customFormat="1" ht="22.5" hidden="1" x14ac:dyDescent="0.2">
      <c r="A276" s="207">
        <v>2013520000333</v>
      </c>
      <c r="B276" s="208" t="s">
        <v>500</v>
      </c>
      <c r="C276" s="209" t="s">
        <v>227</v>
      </c>
      <c r="D276" s="209" t="s">
        <v>1430</v>
      </c>
      <c r="E276" s="216">
        <f t="shared" si="12"/>
        <v>352107095</v>
      </c>
      <c r="F276" s="211">
        <v>0</v>
      </c>
      <c r="G276" s="216">
        <v>288790382</v>
      </c>
      <c r="H276" s="211">
        <v>63316713</v>
      </c>
      <c r="I276" s="211">
        <v>0</v>
      </c>
      <c r="J276" s="211">
        <v>0</v>
      </c>
      <c r="K276" s="211">
        <v>0</v>
      </c>
      <c r="L276" s="211">
        <f t="shared" si="13"/>
        <v>0</v>
      </c>
      <c r="M276" s="211">
        <v>0</v>
      </c>
      <c r="N276" s="211">
        <v>0</v>
      </c>
      <c r="O276" s="211">
        <v>0</v>
      </c>
      <c r="P276" s="211">
        <v>0</v>
      </c>
      <c r="Q276" s="211">
        <v>0</v>
      </c>
      <c r="R276" s="211">
        <v>0</v>
      </c>
      <c r="S276" s="211">
        <f t="shared" si="14"/>
        <v>352107095</v>
      </c>
      <c r="T276" s="211">
        <v>883</v>
      </c>
      <c r="U276" s="209" t="s">
        <v>12</v>
      </c>
      <c r="V276" s="209" t="s">
        <v>239</v>
      </c>
      <c r="W276" s="209" t="s">
        <v>27</v>
      </c>
      <c r="X276" s="209" t="s">
        <v>239</v>
      </c>
      <c r="Y276" s="209" t="s">
        <v>167</v>
      </c>
      <c r="Z276" s="209" t="s">
        <v>448</v>
      </c>
      <c r="AA276" s="209" t="s">
        <v>501</v>
      </c>
      <c r="AB276" s="213" t="s">
        <v>1129</v>
      </c>
      <c r="AC276" s="214">
        <v>41449</v>
      </c>
    </row>
    <row r="277" spans="1:29" s="198" customFormat="1" ht="22.5" hidden="1" x14ac:dyDescent="0.2">
      <c r="A277" s="207">
        <v>2013520000334</v>
      </c>
      <c r="B277" s="208" t="s">
        <v>1238</v>
      </c>
      <c r="C277" s="209" t="s">
        <v>725</v>
      </c>
      <c r="D277" s="209" t="s">
        <v>1427</v>
      </c>
      <c r="E277" s="216">
        <f t="shared" si="12"/>
        <v>0</v>
      </c>
      <c r="F277" s="211">
        <v>0</v>
      </c>
      <c r="G277" s="216">
        <v>0</v>
      </c>
      <c r="H277" s="211">
        <v>0</v>
      </c>
      <c r="I277" s="211">
        <v>0</v>
      </c>
      <c r="J277" s="211">
        <v>0</v>
      </c>
      <c r="K277" s="211">
        <v>0</v>
      </c>
      <c r="L277" s="211">
        <f t="shared" si="13"/>
        <v>0</v>
      </c>
      <c r="M277" s="211">
        <v>0</v>
      </c>
      <c r="N277" s="211">
        <v>0</v>
      </c>
      <c r="O277" s="211">
        <v>0</v>
      </c>
      <c r="P277" s="211">
        <v>0</v>
      </c>
      <c r="Q277" s="211">
        <v>0</v>
      </c>
      <c r="R277" s="211">
        <v>0</v>
      </c>
      <c r="S277" s="211">
        <f t="shared" si="14"/>
        <v>0</v>
      </c>
      <c r="T277" s="211">
        <v>0</v>
      </c>
      <c r="U277" s="209" t="s">
        <v>1418</v>
      </c>
      <c r="V277" s="209" t="s">
        <v>811</v>
      </c>
      <c r="W277" s="209" t="s">
        <v>1364</v>
      </c>
      <c r="X277" s="209" t="s">
        <v>811</v>
      </c>
      <c r="Y277" s="209"/>
      <c r="Z277" s="209"/>
      <c r="AA277" s="209"/>
      <c r="AB277" s="213" t="s">
        <v>1134</v>
      </c>
      <c r="AC277" s="214">
        <v>41450</v>
      </c>
    </row>
    <row r="278" spans="1:29" s="198" customFormat="1" ht="22.5" hidden="1" x14ac:dyDescent="0.2">
      <c r="A278" s="207">
        <v>2013520000335</v>
      </c>
      <c r="B278" s="208" t="s">
        <v>1239</v>
      </c>
      <c r="C278" s="209" t="s">
        <v>47</v>
      </c>
      <c r="D278" s="209" t="s">
        <v>1427</v>
      </c>
      <c r="E278" s="216">
        <f t="shared" si="12"/>
        <v>0</v>
      </c>
      <c r="F278" s="211">
        <v>0</v>
      </c>
      <c r="G278" s="216">
        <v>0</v>
      </c>
      <c r="H278" s="211">
        <v>0</v>
      </c>
      <c r="I278" s="211">
        <v>0</v>
      </c>
      <c r="J278" s="211">
        <v>0</v>
      </c>
      <c r="K278" s="211">
        <v>0</v>
      </c>
      <c r="L278" s="211">
        <f t="shared" si="13"/>
        <v>0</v>
      </c>
      <c r="M278" s="211">
        <v>0</v>
      </c>
      <c r="N278" s="211">
        <v>0</v>
      </c>
      <c r="O278" s="211">
        <v>0</v>
      </c>
      <c r="P278" s="211">
        <v>0</v>
      </c>
      <c r="Q278" s="211">
        <v>0</v>
      </c>
      <c r="R278" s="211">
        <v>0</v>
      </c>
      <c r="S278" s="211">
        <v>0</v>
      </c>
      <c r="T278" s="211">
        <v>0</v>
      </c>
      <c r="U278" s="209" t="s">
        <v>1418</v>
      </c>
      <c r="V278" s="209" t="s">
        <v>690</v>
      </c>
      <c r="W278" s="209" t="s">
        <v>1365</v>
      </c>
      <c r="X278" s="209" t="s">
        <v>690</v>
      </c>
      <c r="Y278" s="209"/>
      <c r="Z278" s="209"/>
      <c r="AA278" s="209"/>
      <c r="AB278" s="213" t="s">
        <v>1134</v>
      </c>
      <c r="AC278" s="214">
        <v>41450</v>
      </c>
    </row>
    <row r="279" spans="1:29" s="198" customFormat="1" ht="45" hidden="1" x14ac:dyDescent="0.2">
      <c r="A279" s="207">
        <v>2013520000336</v>
      </c>
      <c r="B279" s="208" t="s">
        <v>1654</v>
      </c>
      <c r="C279" s="209" t="s">
        <v>56</v>
      </c>
      <c r="D279" s="209" t="s">
        <v>1430</v>
      </c>
      <c r="E279" s="216">
        <f t="shared" si="12"/>
        <v>213000000</v>
      </c>
      <c r="F279" s="211">
        <v>100000000</v>
      </c>
      <c r="G279" s="216">
        <v>0</v>
      </c>
      <c r="H279" s="211">
        <v>30000000</v>
      </c>
      <c r="I279" s="211">
        <v>0</v>
      </c>
      <c r="J279" s="211">
        <v>0</v>
      </c>
      <c r="K279" s="211">
        <v>83000000</v>
      </c>
      <c r="L279" s="211">
        <f t="shared" si="13"/>
        <v>0</v>
      </c>
      <c r="M279" s="211">
        <v>0</v>
      </c>
      <c r="N279" s="211">
        <v>0</v>
      </c>
      <c r="O279" s="211">
        <v>0</v>
      </c>
      <c r="P279" s="211">
        <v>0</v>
      </c>
      <c r="Q279" s="211">
        <v>0</v>
      </c>
      <c r="R279" s="211">
        <v>0</v>
      </c>
      <c r="S279" s="211">
        <f t="shared" si="14"/>
        <v>213000000</v>
      </c>
      <c r="T279" s="211">
        <v>18145</v>
      </c>
      <c r="U279" s="209" t="s">
        <v>22</v>
      </c>
      <c r="V279" s="209" t="s">
        <v>503</v>
      </c>
      <c r="W279" s="209" t="s">
        <v>23</v>
      </c>
      <c r="X279" s="209" t="s">
        <v>503</v>
      </c>
      <c r="Y279" s="209" t="s">
        <v>76</v>
      </c>
      <c r="Z279" s="209" t="s">
        <v>135</v>
      </c>
      <c r="AA279" s="209" t="s">
        <v>136</v>
      </c>
      <c r="AB279" s="213" t="s">
        <v>1129</v>
      </c>
      <c r="AC279" s="214">
        <v>41488</v>
      </c>
    </row>
    <row r="280" spans="1:29" s="198" customFormat="1" ht="22.5" hidden="1" x14ac:dyDescent="0.2">
      <c r="A280" s="207">
        <v>2013520000337</v>
      </c>
      <c r="B280" s="208" t="s">
        <v>1240</v>
      </c>
      <c r="C280" s="209" t="s">
        <v>249</v>
      </c>
      <c r="D280" s="209" t="s">
        <v>1428</v>
      </c>
      <c r="E280" s="216">
        <f t="shared" si="12"/>
        <v>0</v>
      </c>
      <c r="F280" s="211">
        <v>0</v>
      </c>
      <c r="G280" s="216">
        <v>0</v>
      </c>
      <c r="H280" s="211">
        <v>0</v>
      </c>
      <c r="I280" s="211">
        <v>0</v>
      </c>
      <c r="J280" s="211">
        <v>0</v>
      </c>
      <c r="K280" s="211">
        <v>0</v>
      </c>
      <c r="L280" s="211">
        <f t="shared" si="13"/>
        <v>0</v>
      </c>
      <c r="M280" s="211">
        <v>0</v>
      </c>
      <c r="N280" s="211">
        <v>0</v>
      </c>
      <c r="O280" s="211">
        <v>0</v>
      </c>
      <c r="P280" s="211">
        <v>0</v>
      </c>
      <c r="Q280" s="211">
        <v>0</v>
      </c>
      <c r="R280" s="211">
        <v>0</v>
      </c>
      <c r="S280" s="211">
        <v>0</v>
      </c>
      <c r="T280" s="211">
        <v>0</v>
      </c>
      <c r="U280" s="209" t="s">
        <v>51</v>
      </c>
      <c r="V280" s="209" t="s">
        <v>1366</v>
      </c>
      <c r="W280" s="209" t="s">
        <v>1367</v>
      </c>
      <c r="X280" s="209" t="s">
        <v>1366</v>
      </c>
      <c r="Y280" s="209"/>
      <c r="Z280" s="209"/>
      <c r="AA280" s="209"/>
      <c r="AB280" s="213" t="s">
        <v>1134</v>
      </c>
      <c r="AC280" s="214">
        <v>41452</v>
      </c>
    </row>
    <row r="281" spans="1:29" s="198" customFormat="1" ht="22.5" hidden="1" x14ac:dyDescent="0.2">
      <c r="A281" s="207">
        <v>2013520000338</v>
      </c>
      <c r="B281" s="208" t="s">
        <v>1241</v>
      </c>
      <c r="C281" s="209" t="s">
        <v>31</v>
      </c>
      <c r="D281" s="209" t="s">
        <v>1421</v>
      </c>
      <c r="E281" s="216">
        <f t="shared" si="12"/>
        <v>0</v>
      </c>
      <c r="F281" s="211">
        <v>0</v>
      </c>
      <c r="G281" s="216">
        <v>0</v>
      </c>
      <c r="H281" s="211">
        <v>0</v>
      </c>
      <c r="I281" s="211">
        <v>0</v>
      </c>
      <c r="J281" s="211">
        <v>0</v>
      </c>
      <c r="K281" s="211">
        <v>0</v>
      </c>
      <c r="L281" s="211">
        <f t="shared" si="13"/>
        <v>0</v>
      </c>
      <c r="M281" s="211">
        <v>0</v>
      </c>
      <c r="N281" s="211">
        <v>0</v>
      </c>
      <c r="O281" s="211">
        <v>0</v>
      </c>
      <c r="P281" s="211">
        <v>0</v>
      </c>
      <c r="Q281" s="211">
        <v>0</v>
      </c>
      <c r="R281" s="211">
        <v>0</v>
      </c>
      <c r="S281" s="211">
        <v>0</v>
      </c>
      <c r="T281" s="211">
        <v>0</v>
      </c>
      <c r="U281" s="209" t="s">
        <v>1266</v>
      </c>
      <c r="V281" s="209" t="s">
        <v>139</v>
      </c>
      <c r="W281" s="209" t="s">
        <v>1364</v>
      </c>
      <c r="X281" s="209" t="s">
        <v>139</v>
      </c>
      <c r="Y281" s="209"/>
      <c r="Z281" s="209"/>
      <c r="AA281" s="209"/>
      <c r="AB281" s="213" t="s">
        <v>1134</v>
      </c>
      <c r="AC281" s="214">
        <v>41453</v>
      </c>
    </row>
    <row r="282" spans="1:29" s="198" customFormat="1" ht="45" hidden="1" x14ac:dyDescent="0.2">
      <c r="A282" s="207">
        <v>2013520000339</v>
      </c>
      <c r="B282" s="208" t="s">
        <v>504</v>
      </c>
      <c r="C282" s="209" t="s">
        <v>31</v>
      </c>
      <c r="D282" s="209" t="s">
        <v>1421</v>
      </c>
      <c r="E282" s="216">
        <f t="shared" si="12"/>
        <v>155394595</v>
      </c>
      <c r="F282" s="211">
        <v>0</v>
      </c>
      <c r="G282" s="216">
        <v>139394595</v>
      </c>
      <c r="H282" s="211">
        <v>0</v>
      </c>
      <c r="I282" s="211">
        <v>0</v>
      </c>
      <c r="J282" s="211">
        <v>0</v>
      </c>
      <c r="K282" s="211">
        <v>16000000</v>
      </c>
      <c r="L282" s="211">
        <f t="shared" si="13"/>
        <v>0</v>
      </c>
      <c r="M282" s="211">
        <v>0</v>
      </c>
      <c r="N282" s="211">
        <v>0</v>
      </c>
      <c r="O282" s="211">
        <v>0</v>
      </c>
      <c r="P282" s="211">
        <v>0</v>
      </c>
      <c r="Q282" s="211">
        <v>0</v>
      </c>
      <c r="R282" s="211">
        <v>0</v>
      </c>
      <c r="S282" s="211">
        <f t="shared" si="14"/>
        <v>155394595</v>
      </c>
      <c r="T282" s="211">
        <v>36214</v>
      </c>
      <c r="U282" s="209" t="s">
        <v>22</v>
      </c>
      <c r="V282" s="209" t="s">
        <v>139</v>
      </c>
      <c r="W282" s="209" t="s">
        <v>23</v>
      </c>
      <c r="X282" s="209" t="s">
        <v>139</v>
      </c>
      <c r="Y282" s="209" t="s">
        <v>76</v>
      </c>
      <c r="Z282" s="209" t="s">
        <v>135</v>
      </c>
      <c r="AA282" s="209" t="s">
        <v>136</v>
      </c>
      <c r="AB282" s="213" t="s">
        <v>1129</v>
      </c>
      <c r="AC282" s="214">
        <v>41467</v>
      </c>
    </row>
    <row r="283" spans="1:29" s="198" customFormat="1" ht="45" hidden="1" x14ac:dyDescent="0.2">
      <c r="A283" s="207">
        <v>2013520000340</v>
      </c>
      <c r="B283" s="208" t="s">
        <v>505</v>
      </c>
      <c r="C283" s="209" t="s">
        <v>73</v>
      </c>
      <c r="D283" s="209" t="s">
        <v>1431</v>
      </c>
      <c r="E283" s="216">
        <f t="shared" si="12"/>
        <v>134000000</v>
      </c>
      <c r="F283" s="211">
        <v>70000000</v>
      </c>
      <c r="G283" s="216">
        <v>40000000</v>
      </c>
      <c r="H283" s="211">
        <v>0</v>
      </c>
      <c r="I283" s="211">
        <v>0</v>
      </c>
      <c r="J283" s="211">
        <v>0</v>
      </c>
      <c r="K283" s="211">
        <v>24000000</v>
      </c>
      <c r="L283" s="211">
        <f t="shared" si="13"/>
        <v>0</v>
      </c>
      <c r="M283" s="211">
        <v>0</v>
      </c>
      <c r="N283" s="211">
        <v>0</v>
      </c>
      <c r="O283" s="211">
        <v>0</v>
      </c>
      <c r="P283" s="211">
        <v>0</v>
      </c>
      <c r="Q283" s="211">
        <v>0</v>
      </c>
      <c r="R283" s="211">
        <v>0</v>
      </c>
      <c r="S283" s="211">
        <f t="shared" si="14"/>
        <v>134000000</v>
      </c>
      <c r="T283" s="211">
        <v>18738</v>
      </c>
      <c r="U283" s="209" t="s">
        <v>22</v>
      </c>
      <c r="V283" s="209" t="s">
        <v>506</v>
      </c>
      <c r="W283" s="209" t="s">
        <v>23</v>
      </c>
      <c r="X283" s="209" t="s">
        <v>506</v>
      </c>
      <c r="Y283" s="209" t="s">
        <v>76</v>
      </c>
      <c r="Z283" s="209" t="s">
        <v>135</v>
      </c>
      <c r="AA283" s="209" t="s">
        <v>136</v>
      </c>
      <c r="AB283" s="213" t="s">
        <v>1129</v>
      </c>
      <c r="AC283" s="214">
        <v>41520</v>
      </c>
    </row>
    <row r="284" spans="1:29" s="198" customFormat="1" ht="45" hidden="1" x14ac:dyDescent="0.2">
      <c r="A284" s="207">
        <v>2013520000341</v>
      </c>
      <c r="B284" s="208" t="s">
        <v>507</v>
      </c>
      <c r="C284" s="209" t="s">
        <v>61</v>
      </c>
      <c r="D284" s="209" t="s">
        <v>1423</v>
      </c>
      <c r="E284" s="216">
        <f t="shared" si="12"/>
        <v>205000000</v>
      </c>
      <c r="F284" s="211">
        <v>0</v>
      </c>
      <c r="G284" s="216">
        <v>180000000</v>
      </c>
      <c r="H284" s="211">
        <v>25000000</v>
      </c>
      <c r="I284" s="211">
        <v>0</v>
      </c>
      <c r="J284" s="211">
        <v>0</v>
      </c>
      <c r="K284" s="211">
        <v>0</v>
      </c>
      <c r="L284" s="211">
        <f t="shared" si="13"/>
        <v>0</v>
      </c>
      <c r="M284" s="211">
        <v>0</v>
      </c>
      <c r="N284" s="211">
        <v>0</v>
      </c>
      <c r="O284" s="211">
        <v>0</v>
      </c>
      <c r="P284" s="211">
        <v>0</v>
      </c>
      <c r="Q284" s="211">
        <v>0</v>
      </c>
      <c r="R284" s="211">
        <v>0</v>
      </c>
      <c r="S284" s="211">
        <f t="shared" si="14"/>
        <v>205000000</v>
      </c>
      <c r="T284" s="211">
        <v>186</v>
      </c>
      <c r="U284" s="209" t="s">
        <v>204</v>
      </c>
      <c r="V284" s="209" t="s">
        <v>508</v>
      </c>
      <c r="W284" s="209" t="s">
        <v>29</v>
      </c>
      <c r="X284" s="209" t="s">
        <v>508</v>
      </c>
      <c r="Y284" s="209" t="s">
        <v>311</v>
      </c>
      <c r="Z284" s="209" t="s">
        <v>312</v>
      </c>
      <c r="AA284" s="209" t="s">
        <v>313</v>
      </c>
      <c r="AB284" s="213" t="s">
        <v>1129</v>
      </c>
      <c r="AC284" s="214">
        <v>41336</v>
      </c>
    </row>
    <row r="285" spans="1:29" s="198" customFormat="1" ht="33.75" hidden="1" x14ac:dyDescent="0.2">
      <c r="A285" s="207">
        <v>2013520000342</v>
      </c>
      <c r="B285" s="208" t="s">
        <v>509</v>
      </c>
      <c r="C285" s="209" t="s">
        <v>13</v>
      </c>
      <c r="D285" s="209" t="s">
        <v>1434</v>
      </c>
      <c r="E285" s="216">
        <f t="shared" si="12"/>
        <v>432549400</v>
      </c>
      <c r="F285" s="211">
        <v>0</v>
      </c>
      <c r="G285" s="216">
        <v>50000000</v>
      </c>
      <c r="H285" s="211">
        <v>60000000</v>
      </c>
      <c r="I285" s="211">
        <v>0</v>
      </c>
      <c r="J285" s="211">
        <v>0</v>
      </c>
      <c r="K285" s="211">
        <v>322549400</v>
      </c>
      <c r="L285" s="211">
        <f t="shared" si="13"/>
        <v>0</v>
      </c>
      <c r="M285" s="211">
        <v>0</v>
      </c>
      <c r="N285" s="211">
        <v>0</v>
      </c>
      <c r="O285" s="211">
        <v>0</v>
      </c>
      <c r="P285" s="211">
        <v>0</v>
      </c>
      <c r="Q285" s="211">
        <v>0</v>
      </c>
      <c r="R285" s="211">
        <v>0</v>
      </c>
      <c r="S285" s="211">
        <f t="shared" si="14"/>
        <v>432549400</v>
      </c>
      <c r="T285" s="211">
        <v>1701840</v>
      </c>
      <c r="U285" s="209" t="s">
        <v>49</v>
      </c>
      <c r="V285" s="209" t="s">
        <v>510</v>
      </c>
      <c r="W285" s="209" t="s">
        <v>29</v>
      </c>
      <c r="X285" s="209" t="s">
        <v>511</v>
      </c>
      <c r="Y285" s="209" t="s">
        <v>145</v>
      </c>
      <c r="Z285" s="209" t="s">
        <v>278</v>
      </c>
      <c r="AA285" s="209" t="s">
        <v>413</v>
      </c>
      <c r="AB285" s="213" t="s">
        <v>1129</v>
      </c>
      <c r="AC285" s="214">
        <v>41458</v>
      </c>
    </row>
    <row r="286" spans="1:29" s="198" customFormat="1" ht="22.5" hidden="1" x14ac:dyDescent="0.2">
      <c r="A286" s="207">
        <v>2013520000343</v>
      </c>
      <c r="B286" s="208" t="s">
        <v>1242</v>
      </c>
      <c r="C286" s="209" t="s">
        <v>30</v>
      </c>
      <c r="D286" s="209" t="s">
        <v>1430</v>
      </c>
      <c r="E286" s="216">
        <f t="shared" si="12"/>
        <v>0</v>
      </c>
      <c r="F286" s="211">
        <v>0</v>
      </c>
      <c r="G286" s="216">
        <v>0</v>
      </c>
      <c r="H286" s="211">
        <v>0</v>
      </c>
      <c r="I286" s="211">
        <v>0</v>
      </c>
      <c r="J286" s="211">
        <v>0</v>
      </c>
      <c r="K286" s="211">
        <v>0</v>
      </c>
      <c r="L286" s="211">
        <f t="shared" si="13"/>
        <v>0</v>
      </c>
      <c r="M286" s="211">
        <v>0</v>
      </c>
      <c r="N286" s="211">
        <v>0</v>
      </c>
      <c r="O286" s="211">
        <v>0</v>
      </c>
      <c r="P286" s="211">
        <v>0</v>
      </c>
      <c r="Q286" s="211">
        <v>0</v>
      </c>
      <c r="R286" s="211">
        <v>0</v>
      </c>
      <c r="S286" s="211">
        <v>0</v>
      </c>
      <c r="T286" s="211">
        <v>0</v>
      </c>
      <c r="U286" s="209" t="s">
        <v>1266</v>
      </c>
      <c r="V286" s="209" t="s">
        <v>1368</v>
      </c>
      <c r="W286" s="209" t="s">
        <v>1364</v>
      </c>
      <c r="X286" s="209" t="s">
        <v>1368</v>
      </c>
      <c r="Y286" s="209"/>
      <c r="Z286" s="209"/>
      <c r="AA286" s="209"/>
      <c r="AB286" s="213" t="s">
        <v>1134</v>
      </c>
      <c r="AC286" s="214">
        <v>41460</v>
      </c>
    </row>
    <row r="287" spans="1:29" s="198" customFormat="1" ht="45" hidden="1" x14ac:dyDescent="0.2">
      <c r="A287" s="207">
        <v>2013520000344</v>
      </c>
      <c r="B287" s="208" t="s">
        <v>512</v>
      </c>
      <c r="C287" s="209" t="s">
        <v>13</v>
      </c>
      <c r="D287" s="209" t="s">
        <v>1434</v>
      </c>
      <c r="E287" s="216">
        <f t="shared" si="12"/>
        <v>2860000000</v>
      </c>
      <c r="F287" s="211">
        <v>2000000000</v>
      </c>
      <c r="G287" s="216">
        <v>340000000</v>
      </c>
      <c r="H287" s="211">
        <v>0</v>
      </c>
      <c r="I287" s="211">
        <v>0</v>
      </c>
      <c r="J287" s="211">
        <v>0</v>
      </c>
      <c r="K287" s="211">
        <v>520000000</v>
      </c>
      <c r="L287" s="211">
        <f t="shared" si="13"/>
        <v>840000000</v>
      </c>
      <c r="M287" s="211">
        <v>500000000</v>
      </c>
      <c r="N287" s="211">
        <v>340000000</v>
      </c>
      <c r="O287" s="211">
        <v>0</v>
      </c>
      <c r="P287" s="211">
        <v>0</v>
      </c>
      <c r="Q287" s="211">
        <v>0</v>
      </c>
      <c r="R287" s="211">
        <v>0</v>
      </c>
      <c r="S287" s="211">
        <f t="shared" si="14"/>
        <v>3700000000</v>
      </c>
      <c r="T287" s="211">
        <v>40000</v>
      </c>
      <c r="U287" s="209" t="s">
        <v>40</v>
      </c>
      <c r="V287" s="209" t="s">
        <v>13</v>
      </c>
      <c r="W287" s="209" t="s">
        <v>42</v>
      </c>
      <c r="X287" s="209" t="s">
        <v>13</v>
      </c>
      <c r="Y287" s="209" t="s">
        <v>145</v>
      </c>
      <c r="Z287" s="209" t="s">
        <v>146</v>
      </c>
      <c r="AA287" s="209" t="s">
        <v>147</v>
      </c>
      <c r="AB287" s="213" t="s">
        <v>1415</v>
      </c>
      <c r="AC287" s="214">
        <v>41463</v>
      </c>
    </row>
    <row r="288" spans="1:29" s="198" customFormat="1" ht="33.75" hidden="1" x14ac:dyDescent="0.2">
      <c r="A288" s="207">
        <v>2013520000345</v>
      </c>
      <c r="B288" s="208" t="s">
        <v>513</v>
      </c>
      <c r="C288" s="209" t="s">
        <v>73</v>
      </c>
      <c r="D288" s="209" t="s">
        <v>1431</v>
      </c>
      <c r="E288" s="216">
        <f t="shared" si="12"/>
        <v>50000000</v>
      </c>
      <c r="F288" s="211">
        <v>0</v>
      </c>
      <c r="G288" s="216">
        <v>50000000</v>
      </c>
      <c r="H288" s="211">
        <v>0</v>
      </c>
      <c r="I288" s="211">
        <v>0</v>
      </c>
      <c r="J288" s="211">
        <v>0</v>
      </c>
      <c r="K288" s="211">
        <v>0</v>
      </c>
      <c r="L288" s="211">
        <f t="shared" si="13"/>
        <v>0</v>
      </c>
      <c r="M288" s="211">
        <v>0</v>
      </c>
      <c r="N288" s="211">
        <v>0</v>
      </c>
      <c r="O288" s="211">
        <v>0</v>
      </c>
      <c r="P288" s="211">
        <v>0</v>
      </c>
      <c r="Q288" s="211">
        <v>0</v>
      </c>
      <c r="R288" s="211">
        <v>0</v>
      </c>
      <c r="S288" s="211">
        <f t="shared" si="14"/>
        <v>50000000</v>
      </c>
      <c r="T288" s="211">
        <v>60</v>
      </c>
      <c r="U288" s="209" t="s">
        <v>12</v>
      </c>
      <c r="V288" s="209" t="s">
        <v>13</v>
      </c>
      <c r="W288" s="209" t="s">
        <v>29</v>
      </c>
      <c r="X288" s="209" t="s">
        <v>13</v>
      </c>
      <c r="Y288" s="209" t="s">
        <v>145</v>
      </c>
      <c r="Z288" s="209" t="s">
        <v>146</v>
      </c>
      <c r="AA288" s="209" t="s">
        <v>282</v>
      </c>
      <c r="AB288" s="213" t="s">
        <v>1129</v>
      </c>
      <c r="AC288" s="214">
        <v>41463</v>
      </c>
    </row>
    <row r="289" spans="1:29" s="198" customFormat="1" ht="33.75" hidden="1" x14ac:dyDescent="0.2">
      <c r="A289" s="207">
        <v>2013520000346</v>
      </c>
      <c r="B289" s="208" t="s">
        <v>514</v>
      </c>
      <c r="C289" s="209" t="s">
        <v>16</v>
      </c>
      <c r="D289" s="209" t="s">
        <v>1428</v>
      </c>
      <c r="E289" s="216">
        <f t="shared" si="12"/>
        <v>12000000</v>
      </c>
      <c r="F289" s="211">
        <v>0</v>
      </c>
      <c r="G289" s="216">
        <v>12000000</v>
      </c>
      <c r="H289" s="211">
        <v>0</v>
      </c>
      <c r="I289" s="211">
        <v>0</v>
      </c>
      <c r="J289" s="211">
        <v>0</v>
      </c>
      <c r="K289" s="211">
        <v>0</v>
      </c>
      <c r="L289" s="211">
        <f t="shared" si="13"/>
        <v>0</v>
      </c>
      <c r="M289" s="211">
        <v>0</v>
      </c>
      <c r="N289" s="211">
        <v>0</v>
      </c>
      <c r="O289" s="211">
        <v>0</v>
      </c>
      <c r="P289" s="211">
        <v>0</v>
      </c>
      <c r="Q289" s="211">
        <v>0</v>
      </c>
      <c r="R289" s="211">
        <v>0</v>
      </c>
      <c r="S289" s="211">
        <f t="shared" si="14"/>
        <v>12000000</v>
      </c>
      <c r="T289" s="211">
        <v>100</v>
      </c>
      <c r="U289" s="209" t="s">
        <v>12</v>
      </c>
      <c r="V289" s="209" t="s">
        <v>13</v>
      </c>
      <c r="W289" s="209" t="s">
        <v>29</v>
      </c>
      <c r="X289" s="209" t="s">
        <v>13</v>
      </c>
      <c r="Y289" s="209" t="s">
        <v>145</v>
      </c>
      <c r="Z289" s="209" t="s">
        <v>146</v>
      </c>
      <c r="AA289" s="209" t="s">
        <v>201</v>
      </c>
      <c r="AB289" s="213" t="s">
        <v>1129</v>
      </c>
      <c r="AC289" s="214">
        <v>41464</v>
      </c>
    </row>
    <row r="290" spans="1:29" s="198" customFormat="1" ht="33.75" hidden="1" x14ac:dyDescent="0.2">
      <c r="A290" s="207">
        <v>2013520000347</v>
      </c>
      <c r="B290" s="208" t="s">
        <v>515</v>
      </c>
      <c r="C290" s="209" t="s">
        <v>72</v>
      </c>
      <c r="D290" s="209" t="s">
        <v>1420</v>
      </c>
      <c r="E290" s="216">
        <f t="shared" si="12"/>
        <v>15000000</v>
      </c>
      <c r="F290" s="211">
        <v>0</v>
      </c>
      <c r="G290" s="216">
        <v>15000000</v>
      </c>
      <c r="H290" s="211">
        <v>0</v>
      </c>
      <c r="I290" s="211">
        <v>0</v>
      </c>
      <c r="J290" s="211">
        <v>0</v>
      </c>
      <c r="K290" s="211">
        <v>0</v>
      </c>
      <c r="L290" s="211">
        <f t="shared" si="13"/>
        <v>0</v>
      </c>
      <c r="M290" s="211">
        <v>0</v>
      </c>
      <c r="N290" s="211">
        <v>0</v>
      </c>
      <c r="O290" s="211">
        <v>0</v>
      </c>
      <c r="P290" s="211">
        <v>0</v>
      </c>
      <c r="Q290" s="211">
        <v>0</v>
      </c>
      <c r="R290" s="211">
        <v>0</v>
      </c>
      <c r="S290" s="211">
        <f t="shared" si="14"/>
        <v>15000000</v>
      </c>
      <c r="T290" s="211">
        <v>80</v>
      </c>
      <c r="U290" s="209" t="s">
        <v>12</v>
      </c>
      <c r="V290" s="209" t="s">
        <v>13</v>
      </c>
      <c r="W290" s="209" t="s">
        <v>29</v>
      </c>
      <c r="X290" s="209" t="s">
        <v>13</v>
      </c>
      <c r="Y290" s="209" t="s">
        <v>145</v>
      </c>
      <c r="Z290" s="209" t="s">
        <v>146</v>
      </c>
      <c r="AA290" s="209" t="s">
        <v>282</v>
      </c>
      <c r="AB290" s="213" t="s">
        <v>1129</v>
      </c>
      <c r="AC290" s="214">
        <v>41464</v>
      </c>
    </row>
    <row r="291" spans="1:29" s="198" customFormat="1" ht="22.5" hidden="1" x14ac:dyDescent="0.2">
      <c r="A291" s="207">
        <v>2013520000348</v>
      </c>
      <c r="B291" s="208" t="s">
        <v>1243</v>
      </c>
      <c r="C291" s="209" t="s">
        <v>227</v>
      </c>
      <c r="D291" s="209" t="s">
        <v>1430</v>
      </c>
      <c r="E291" s="216">
        <f t="shared" si="12"/>
        <v>0</v>
      </c>
      <c r="F291" s="211">
        <v>0</v>
      </c>
      <c r="G291" s="216">
        <v>0</v>
      </c>
      <c r="H291" s="211">
        <v>0</v>
      </c>
      <c r="I291" s="211">
        <v>0</v>
      </c>
      <c r="J291" s="211">
        <v>0</v>
      </c>
      <c r="K291" s="211">
        <v>0</v>
      </c>
      <c r="L291" s="211">
        <f t="shared" si="13"/>
        <v>0</v>
      </c>
      <c r="M291" s="211">
        <v>0</v>
      </c>
      <c r="N291" s="211">
        <v>0</v>
      </c>
      <c r="O291" s="211">
        <v>0</v>
      </c>
      <c r="P291" s="211">
        <v>0</v>
      </c>
      <c r="Q291" s="211">
        <v>0</v>
      </c>
      <c r="R291" s="211">
        <v>0</v>
      </c>
      <c r="S291" s="211">
        <v>0</v>
      </c>
      <c r="T291" s="211"/>
      <c r="U291" s="209" t="s">
        <v>1266</v>
      </c>
      <c r="V291" s="209" t="s">
        <v>1369</v>
      </c>
      <c r="W291" s="209" t="s">
        <v>1370</v>
      </c>
      <c r="X291" s="209" t="s">
        <v>1369</v>
      </c>
      <c r="Y291" s="209"/>
      <c r="Z291" s="209"/>
      <c r="AA291" s="209"/>
      <c r="AB291" s="213" t="s">
        <v>1134</v>
      </c>
      <c r="AC291" s="214">
        <v>41464</v>
      </c>
    </row>
    <row r="292" spans="1:29" s="198" customFormat="1" ht="45" hidden="1" x14ac:dyDescent="0.2">
      <c r="A292" s="207">
        <v>2013520000349</v>
      </c>
      <c r="B292" s="208" t="s">
        <v>516</v>
      </c>
      <c r="C292" s="209" t="s">
        <v>315</v>
      </c>
      <c r="D292" s="209" t="s">
        <v>1423</v>
      </c>
      <c r="E292" s="216">
        <f t="shared" si="12"/>
        <v>62564240</v>
      </c>
      <c r="F292" s="211">
        <v>0</v>
      </c>
      <c r="G292" s="216">
        <v>56307816</v>
      </c>
      <c r="H292" s="211">
        <v>6256424</v>
      </c>
      <c r="I292" s="211">
        <v>0</v>
      </c>
      <c r="J292" s="211">
        <v>0</v>
      </c>
      <c r="K292" s="211">
        <v>0</v>
      </c>
      <c r="L292" s="211">
        <f t="shared" si="13"/>
        <v>0</v>
      </c>
      <c r="M292" s="211">
        <v>0</v>
      </c>
      <c r="N292" s="211">
        <v>0</v>
      </c>
      <c r="O292" s="211">
        <v>0</v>
      </c>
      <c r="P292" s="211">
        <v>0</v>
      </c>
      <c r="Q292" s="211">
        <v>0</v>
      </c>
      <c r="R292" s="211">
        <v>0</v>
      </c>
      <c r="S292" s="211">
        <f t="shared" si="14"/>
        <v>62564240</v>
      </c>
      <c r="T292" s="211">
        <v>1750</v>
      </c>
      <c r="U292" s="209" t="s">
        <v>12</v>
      </c>
      <c r="V292" s="209" t="s">
        <v>316</v>
      </c>
      <c r="W292" s="209" t="s">
        <v>104</v>
      </c>
      <c r="X292" s="209" t="s">
        <v>316</v>
      </c>
      <c r="Y292" s="209" t="s">
        <v>76</v>
      </c>
      <c r="Z292" s="209" t="s">
        <v>135</v>
      </c>
      <c r="AA292" s="209" t="s">
        <v>136</v>
      </c>
      <c r="AB292" s="213" t="s">
        <v>1129</v>
      </c>
      <c r="AC292" s="214">
        <v>41465</v>
      </c>
    </row>
    <row r="293" spans="1:29" s="198" customFormat="1" ht="45" hidden="1" x14ac:dyDescent="0.2">
      <c r="A293" s="207">
        <v>2013520000350</v>
      </c>
      <c r="B293" s="208" t="s">
        <v>517</v>
      </c>
      <c r="C293" s="209" t="s">
        <v>61</v>
      </c>
      <c r="D293" s="209" t="s">
        <v>1423</v>
      </c>
      <c r="E293" s="216">
        <f t="shared" si="12"/>
        <v>160000000</v>
      </c>
      <c r="F293" s="211">
        <v>0</v>
      </c>
      <c r="G293" s="216">
        <v>150000000</v>
      </c>
      <c r="H293" s="211">
        <v>10000000</v>
      </c>
      <c r="I293" s="211">
        <v>0</v>
      </c>
      <c r="J293" s="211">
        <v>0</v>
      </c>
      <c r="K293" s="211">
        <v>0</v>
      </c>
      <c r="L293" s="211">
        <f t="shared" si="13"/>
        <v>0</v>
      </c>
      <c r="M293" s="211">
        <v>0</v>
      </c>
      <c r="N293" s="211">
        <v>0</v>
      </c>
      <c r="O293" s="211">
        <v>0</v>
      </c>
      <c r="P293" s="211">
        <v>0</v>
      </c>
      <c r="Q293" s="211">
        <v>0</v>
      </c>
      <c r="R293" s="211">
        <v>0</v>
      </c>
      <c r="S293" s="211">
        <f t="shared" si="14"/>
        <v>160000000</v>
      </c>
      <c r="T293" s="211">
        <v>4359</v>
      </c>
      <c r="U293" s="209" t="s">
        <v>12</v>
      </c>
      <c r="V293" s="209" t="s">
        <v>508</v>
      </c>
      <c r="W293" s="209" t="s">
        <v>62</v>
      </c>
      <c r="X293" s="209" t="s">
        <v>508</v>
      </c>
      <c r="Y293" s="209" t="s">
        <v>167</v>
      </c>
      <c r="Z293" s="209" t="s">
        <v>168</v>
      </c>
      <c r="AA293" s="209" t="s">
        <v>169</v>
      </c>
      <c r="AB293" s="213" t="s">
        <v>1129</v>
      </c>
      <c r="AC293" s="214">
        <v>41465</v>
      </c>
    </row>
    <row r="294" spans="1:29" s="198" customFormat="1" ht="42.75" hidden="1" customHeight="1" x14ac:dyDescent="0.2">
      <c r="A294" s="207">
        <v>2013520000351</v>
      </c>
      <c r="B294" s="208" t="s">
        <v>518</v>
      </c>
      <c r="C294" s="209" t="s">
        <v>59</v>
      </c>
      <c r="D294" s="209" t="s">
        <v>1423</v>
      </c>
      <c r="E294" s="216">
        <f t="shared" si="12"/>
        <v>72822876</v>
      </c>
      <c r="F294" s="211">
        <v>0</v>
      </c>
      <c r="G294" s="216">
        <v>60000000</v>
      </c>
      <c r="H294" s="211">
        <v>8000000</v>
      </c>
      <c r="I294" s="211">
        <v>0</v>
      </c>
      <c r="J294" s="211">
        <v>0</v>
      </c>
      <c r="K294" s="211">
        <v>4822876</v>
      </c>
      <c r="L294" s="211">
        <f t="shared" si="13"/>
        <v>0</v>
      </c>
      <c r="M294" s="211">
        <v>0</v>
      </c>
      <c r="N294" s="211">
        <v>0</v>
      </c>
      <c r="O294" s="211">
        <v>0</v>
      </c>
      <c r="P294" s="211">
        <v>0</v>
      </c>
      <c r="Q294" s="211">
        <v>0</v>
      </c>
      <c r="R294" s="211">
        <v>0</v>
      </c>
      <c r="S294" s="211">
        <f t="shared" si="14"/>
        <v>72822876</v>
      </c>
      <c r="T294" s="211">
        <v>1500</v>
      </c>
      <c r="U294" s="209" t="s">
        <v>12</v>
      </c>
      <c r="V294" s="209" t="s">
        <v>13</v>
      </c>
      <c r="W294" s="209" t="s">
        <v>14</v>
      </c>
      <c r="X294" s="209" t="s">
        <v>519</v>
      </c>
      <c r="Y294" s="209" t="s">
        <v>174</v>
      </c>
      <c r="Z294" s="209" t="s">
        <v>206</v>
      </c>
      <c r="AA294" s="209" t="s">
        <v>207</v>
      </c>
      <c r="AB294" s="213" t="s">
        <v>1129</v>
      </c>
      <c r="AC294" s="214">
        <v>41466</v>
      </c>
    </row>
    <row r="295" spans="1:29" s="198" customFormat="1" ht="56.25" hidden="1" x14ac:dyDescent="0.2">
      <c r="A295" s="207">
        <v>2013520000352</v>
      </c>
      <c r="B295" s="208" t="s">
        <v>520</v>
      </c>
      <c r="C295" s="209" t="s">
        <v>455</v>
      </c>
      <c r="D295" s="209" t="s">
        <v>1424</v>
      </c>
      <c r="E295" s="216">
        <f t="shared" si="12"/>
        <v>223343937</v>
      </c>
      <c r="F295" s="211">
        <v>0</v>
      </c>
      <c r="G295" s="216">
        <v>200000000</v>
      </c>
      <c r="H295" s="211">
        <v>23343937</v>
      </c>
      <c r="I295" s="211">
        <v>0</v>
      </c>
      <c r="J295" s="211">
        <v>0</v>
      </c>
      <c r="K295" s="211">
        <v>0</v>
      </c>
      <c r="L295" s="211">
        <f t="shared" si="13"/>
        <v>0</v>
      </c>
      <c r="M295" s="211">
        <v>0</v>
      </c>
      <c r="N295" s="211">
        <v>0</v>
      </c>
      <c r="O295" s="211">
        <v>0</v>
      </c>
      <c r="P295" s="211">
        <v>0</v>
      </c>
      <c r="Q295" s="211">
        <v>0</v>
      </c>
      <c r="R295" s="211">
        <v>0</v>
      </c>
      <c r="S295" s="211">
        <f t="shared" si="14"/>
        <v>223343937</v>
      </c>
      <c r="T295" s="211">
        <v>1511</v>
      </c>
      <c r="U295" s="209" t="s">
        <v>12</v>
      </c>
      <c r="V295" s="209" t="s">
        <v>456</v>
      </c>
      <c r="W295" s="209" t="s">
        <v>14</v>
      </c>
      <c r="X295" s="209" t="s">
        <v>456</v>
      </c>
      <c r="Y295" s="209" t="s">
        <v>174</v>
      </c>
      <c r="Z295" s="209" t="s">
        <v>206</v>
      </c>
      <c r="AA295" s="209" t="s">
        <v>207</v>
      </c>
      <c r="AB295" s="213" t="s">
        <v>1129</v>
      </c>
      <c r="AC295" s="214">
        <v>41466</v>
      </c>
    </row>
    <row r="296" spans="1:29" s="198" customFormat="1" ht="22.5" hidden="1" x14ac:dyDescent="0.2">
      <c r="A296" s="207">
        <v>2013520000353</v>
      </c>
      <c r="B296" s="208" t="s">
        <v>521</v>
      </c>
      <c r="C296" s="209" t="s">
        <v>13</v>
      </c>
      <c r="D296" s="209" t="s">
        <v>1434</v>
      </c>
      <c r="E296" s="216">
        <f t="shared" si="12"/>
        <v>30000000</v>
      </c>
      <c r="F296" s="211">
        <v>0</v>
      </c>
      <c r="G296" s="216">
        <v>30000000</v>
      </c>
      <c r="H296" s="211">
        <v>0</v>
      </c>
      <c r="I296" s="211">
        <v>0</v>
      </c>
      <c r="J296" s="211">
        <v>0</v>
      </c>
      <c r="K296" s="211">
        <v>0</v>
      </c>
      <c r="L296" s="211">
        <f t="shared" si="13"/>
        <v>0</v>
      </c>
      <c r="M296" s="211">
        <v>0</v>
      </c>
      <c r="N296" s="211">
        <v>0</v>
      </c>
      <c r="O296" s="211">
        <v>0</v>
      </c>
      <c r="P296" s="211">
        <v>0</v>
      </c>
      <c r="Q296" s="211">
        <v>0</v>
      </c>
      <c r="R296" s="211">
        <v>0</v>
      </c>
      <c r="S296" s="211">
        <f t="shared" si="14"/>
        <v>30000000</v>
      </c>
      <c r="T296" s="211">
        <v>1701782</v>
      </c>
      <c r="U296" s="209" t="s">
        <v>66</v>
      </c>
      <c r="V296" s="209" t="s">
        <v>13</v>
      </c>
      <c r="W296" s="209" t="s">
        <v>29</v>
      </c>
      <c r="X296" s="209" t="s">
        <v>13</v>
      </c>
      <c r="Y296" s="209" t="s">
        <v>159</v>
      </c>
      <c r="Z296" s="209" t="s">
        <v>522</v>
      </c>
      <c r="AA296" s="209" t="s">
        <v>523</v>
      </c>
      <c r="AB296" s="213" t="s">
        <v>1129</v>
      </c>
      <c r="AC296" s="214">
        <v>41466</v>
      </c>
    </row>
    <row r="297" spans="1:29" s="198" customFormat="1" ht="33.75" hidden="1" x14ac:dyDescent="0.2">
      <c r="A297" s="207">
        <v>2013520000354</v>
      </c>
      <c r="B297" s="208" t="s">
        <v>524</v>
      </c>
      <c r="C297" s="209" t="s">
        <v>56</v>
      </c>
      <c r="D297" s="209" t="s">
        <v>1430</v>
      </c>
      <c r="E297" s="216">
        <f t="shared" si="12"/>
        <v>133000000</v>
      </c>
      <c r="F297" s="211">
        <v>70000000</v>
      </c>
      <c r="G297" s="216">
        <v>0</v>
      </c>
      <c r="H297" s="211">
        <v>30000000</v>
      </c>
      <c r="I297" s="211">
        <v>0</v>
      </c>
      <c r="J297" s="211">
        <v>0</v>
      </c>
      <c r="K297" s="211">
        <v>33000000</v>
      </c>
      <c r="L297" s="211">
        <f t="shared" si="13"/>
        <v>2000000</v>
      </c>
      <c r="M297" s="211">
        <v>0</v>
      </c>
      <c r="N297" s="211">
        <v>50000000</v>
      </c>
      <c r="O297" s="211">
        <v>-15000000</v>
      </c>
      <c r="P297" s="211">
        <v>0</v>
      </c>
      <c r="Q297" s="211">
        <v>0</v>
      </c>
      <c r="R297" s="211">
        <v>-33000000</v>
      </c>
      <c r="S297" s="211">
        <f t="shared" si="14"/>
        <v>135000000</v>
      </c>
      <c r="T297" s="211">
        <v>18145</v>
      </c>
      <c r="U297" s="209" t="s">
        <v>22</v>
      </c>
      <c r="V297" s="209" t="s">
        <v>503</v>
      </c>
      <c r="W297" s="209" t="s">
        <v>23</v>
      </c>
      <c r="X297" s="209" t="s">
        <v>503</v>
      </c>
      <c r="Y297" s="209" t="s">
        <v>76</v>
      </c>
      <c r="Z297" s="209" t="s">
        <v>1655</v>
      </c>
      <c r="AA297" s="209" t="s">
        <v>1656</v>
      </c>
      <c r="AB297" s="213" t="s">
        <v>1415</v>
      </c>
      <c r="AC297" s="214">
        <v>41481</v>
      </c>
    </row>
    <row r="298" spans="1:29" s="198" customFormat="1" ht="45" hidden="1" x14ac:dyDescent="0.2">
      <c r="A298" s="207">
        <v>2013520000355</v>
      </c>
      <c r="B298" s="208" t="s">
        <v>525</v>
      </c>
      <c r="C298" s="209" t="s">
        <v>291</v>
      </c>
      <c r="D298" s="209" t="s">
        <v>1428</v>
      </c>
      <c r="E298" s="216">
        <f t="shared" si="12"/>
        <v>2610539481</v>
      </c>
      <c r="F298" s="211">
        <v>2354112032</v>
      </c>
      <c r="G298" s="216">
        <v>0</v>
      </c>
      <c r="H298" s="211">
        <v>150000000</v>
      </c>
      <c r="I298" s="211">
        <v>0</v>
      </c>
      <c r="J298" s="211">
        <v>0</v>
      </c>
      <c r="K298" s="211">
        <v>106427449</v>
      </c>
      <c r="L298" s="211">
        <f t="shared" si="13"/>
        <v>0</v>
      </c>
      <c r="M298" s="211">
        <v>0</v>
      </c>
      <c r="N298" s="211">
        <v>0</v>
      </c>
      <c r="O298" s="211">
        <v>0</v>
      </c>
      <c r="P298" s="211">
        <v>0</v>
      </c>
      <c r="Q298" s="211">
        <v>0</v>
      </c>
      <c r="R298" s="211">
        <v>0</v>
      </c>
      <c r="S298" s="211">
        <f t="shared" si="14"/>
        <v>2610539481</v>
      </c>
      <c r="T298" s="211">
        <v>13606</v>
      </c>
      <c r="U298" s="209" t="s">
        <v>22</v>
      </c>
      <c r="V298" s="209" t="s">
        <v>526</v>
      </c>
      <c r="W298" s="209" t="s">
        <v>23</v>
      </c>
      <c r="X298" s="209" t="s">
        <v>527</v>
      </c>
      <c r="Y298" s="209" t="s">
        <v>76</v>
      </c>
      <c r="Z298" s="209" t="s">
        <v>135</v>
      </c>
      <c r="AA298" s="209" t="s">
        <v>136</v>
      </c>
      <c r="AB298" s="213" t="s">
        <v>1129</v>
      </c>
      <c r="AC298" s="214">
        <v>41635</v>
      </c>
    </row>
    <row r="299" spans="1:29" s="198" customFormat="1" ht="33.75" hidden="1" x14ac:dyDescent="0.2">
      <c r="A299" s="207">
        <v>2013520000356</v>
      </c>
      <c r="B299" s="208" t="s">
        <v>528</v>
      </c>
      <c r="C299" s="209" t="s">
        <v>13</v>
      </c>
      <c r="D299" s="209" t="s">
        <v>1434</v>
      </c>
      <c r="E299" s="216">
        <f t="shared" si="12"/>
        <v>151200000</v>
      </c>
      <c r="F299" s="211">
        <v>0</v>
      </c>
      <c r="G299" s="216">
        <v>151200000</v>
      </c>
      <c r="H299" s="211">
        <v>0</v>
      </c>
      <c r="I299" s="211">
        <v>0</v>
      </c>
      <c r="J299" s="211">
        <v>0</v>
      </c>
      <c r="K299" s="211">
        <v>0</v>
      </c>
      <c r="L299" s="211">
        <f t="shared" si="13"/>
        <v>0</v>
      </c>
      <c r="M299" s="211">
        <v>0</v>
      </c>
      <c r="N299" s="211">
        <v>0</v>
      </c>
      <c r="O299" s="211">
        <v>0</v>
      </c>
      <c r="P299" s="211">
        <v>0</v>
      </c>
      <c r="Q299" s="211">
        <v>0</v>
      </c>
      <c r="R299" s="211">
        <v>0</v>
      </c>
      <c r="S299" s="211">
        <f t="shared" si="14"/>
        <v>151200000</v>
      </c>
      <c r="T299" s="211">
        <v>2727</v>
      </c>
      <c r="U299" s="209" t="s">
        <v>51</v>
      </c>
      <c r="V299" s="209" t="s">
        <v>13</v>
      </c>
      <c r="W299" s="209" t="s">
        <v>27</v>
      </c>
      <c r="X299" s="209" t="s">
        <v>13</v>
      </c>
      <c r="Y299" s="209" t="s">
        <v>76</v>
      </c>
      <c r="Z299" s="209" t="s">
        <v>77</v>
      </c>
      <c r="AA299" s="209" t="s">
        <v>78</v>
      </c>
      <c r="AB299" s="213" t="s">
        <v>1130</v>
      </c>
      <c r="AC299" s="214">
        <v>41477</v>
      </c>
    </row>
    <row r="300" spans="1:29" s="198" customFormat="1" ht="45" hidden="1" x14ac:dyDescent="0.2">
      <c r="A300" s="207">
        <v>2013520000357</v>
      </c>
      <c r="B300" s="208" t="s">
        <v>529</v>
      </c>
      <c r="C300" s="209" t="s">
        <v>315</v>
      </c>
      <c r="D300" s="209" t="s">
        <v>1423</v>
      </c>
      <c r="E300" s="216">
        <f t="shared" si="12"/>
        <v>132500000</v>
      </c>
      <c r="F300" s="211">
        <v>67500000</v>
      </c>
      <c r="G300" s="216">
        <v>30000000</v>
      </c>
      <c r="H300" s="211">
        <v>35000000</v>
      </c>
      <c r="I300" s="211">
        <v>0</v>
      </c>
      <c r="J300" s="211">
        <v>0</v>
      </c>
      <c r="K300" s="211">
        <v>0</v>
      </c>
      <c r="L300" s="211">
        <f t="shared" si="13"/>
        <v>0</v>
      </c>
      <c r="M300" s="211">
        <v>0</v>
      </c>
      <c r="N300" s="211">
        <v>0</v>
      </c>
      <c r="O300" s="211">
        <v>0</v>
      </c>
      <c r="P300" s="211">
        <v>0</v>
      </c>
      <c r="Q300" s="211">
        <v>0</v>
      </c>
      <c r="R300" s="211">
        <v>0</v>
      </c>
      <c r="S300" s="211">
        <f t="shared" si="14"/>
        <v>132500000</v>
      </c>
      <c r="T300" s="211">
        <v>13932</v>
      </c>
      <c r="U300" s="209" t="s">
        <v>22</v>
      </c>
      <c r="V300" s="209" t="s">
        <v>530</v>
      </c>
      <c r="W300" s="209" t="s">
        <v>39</v>
      </c>
      <c r="X300" s="209" t="s">
        <v>530</v>
      </c>
      <c r="Y300" s="209" t="s">
        <v>76</v>
      </c>
      <c r="Z300" s="209" t="s">
        <v>135</v>
      </c>
      <c r="AA300" s="209" t="s">
        <v>136</v>
      </c>
      <c r="AB300" s="213" t="s">
        <v>1129</v>
      </c>
      <c r="AC300" s="214">
        <v>41485</v>
      </c>
    </row>
    <row r="301" spans="1:29" s="198" customFormat="1" ht="45" hidden="1" x14ac:dyDescent="0.2">
      <c r="A301" s="207">
        <v>2013520000358</v>
      </c>
      <c r="B301" s="208" t="s">
        <v>531</v>
      </c>
      <c r="C301" s="209" t="s">
        <v>215</v>
      </c>
      <c r="D301" s="209" t="s">
        <v>1423</v>
      </c>
      <c r="E301" s="216">
        <f t="shared" si="12"/>
        <v>297000000</v>
      </c>
      <c r="F301" s="211">
        <v>200000000</v>
      </c>
      <c r="G301" s="216">
        <v>0</v>
      </c>
      <c r="H301" s="211">
        <v>0</v>
      </c>
      <c r="I301" s="211">
        <v>0</v>
      </c>
      <c r="J301" s="211">
        <v>0</v>
      </c>
      <c r="K301" s="211">
        <v>97000000</v>
      </c>
      <c r="L301" s="211">
        <f t="shared" si="13"/>
        <v>0</v>
      </c>
      <c r="M301" s="211">
        <v>0</v>
      </c>
      <c r="N301" s="211">
        <v>0</v>
      </c>
      <c r="O301" s="211">
        <v>0</v>
      </c>
      <c r="P301" s="211">
        <v>0</v>
      </c>
      <c r="Q301" s="211">
        <v>0</v>
      </c>
      <c r="R301" s="211">
        <v>0</v>
      </c>
      <c r="S301" s="211">
        <f t="shared" si="14"/>
        <v>297000000</v>
      </c>
      <c r="T301" s="211">
        <v>5421</v>
      </c>
      <c r="U301" s="209" t="s">
        <v>22</v>
      </c>
      <c r="V301" s="209" t="s">
        <v>532</v>
      </c>
      <c r="W301" s="209" t="s">
        <v>39</v>
      </c>
      <c r="X301" s="209" t="s">
        <v>532</v>
      </c>
      <c r="Y301" s="209" t="s">
        <v>76</v>
      </c>
      <c r="Z301" s="209" t="s">
        <v>135</v>
      </c>
      <c r="AA301" s="209" t="s">
        <v>136</v>
      </c>
      <c r="AB301" s="213" t="s">
        <v>1129</v>
      </c>
      <c r="AC301" s="214">
        <v>41494</v>
      </c>
    </row>
    <row r="302" spans="1:29" s="198" customFormat="1" ht="56.25" hidden="1" x14ac:dyDescent="0.2">
      <c r="A302" s="207">
        <v>2013520000359</v>
      </c>
      <c r="B302" s="208" t="s">
        <v>533</v>
      </c>
      <c r="C302" s="209" t="s">
        <v>203</v>
      </c>
      <c r="D302" s="209" t="s">
        <v>1423</v>
      </c>
      <c r="E302" s="216">
        <f t="shared" si="12"/>
        <v>264413424</v>
      </c>
      <c r="F302" s="211">
        <v>0</v>
      </c>
      <c r="G302" s="216">
        <v>214413424</v>
      </c>
      <c r="H302" s="211">
        <v>50000000</v>
      </c>
      <c r="I302" s="211">
        <v>0</v>
      </c>
      <c r="J302" s="211">
        <v>0</v>
      </c>
      <c r="K302" s="211">
        <v>0</v>
      </c>
      <c r="L302" s="211">
        <f t="shared" si="13"/>
        <v>0</v>
      </c>
      <c r="M302" s="211">
        <v>0</v>
      </c>
      <c r="N302" s="211">
        <v>0</v>
      </c>
      <c r="O302" s="211">
        <v>0</v>
      </c>
      <c r="P302" s="211">
        <v>0</v>
      </c>
      <c r="Q302" s="211">
        <v>0</v>
      </c>
      <c r="R302" s="211">
        <v>0</v>
      </c>
      <c r="S302" s="211">
        <f t="shared" si="14"/>
        <v>264413424</v>
      </c>
      <c r="T302" s="211">
        <v>1000</v>
      </c>
      <c r="U302" s="209" t="s">
        <v>12</v>
      </c>
      <c r="V302" s="209" t="s">
        <v>205</v>
      </c>
      <c r="W302" s="209" t="s">
        <v>14</v>
      </c>
      <c r="X302" s="209" t="s">
        <v>205</v>
      </c>
      <c r="Y302" s="209" t="s">
        <v>174</v>
      </c>
      <c r="Z302" s="209" t="s">
        <v>206</v>
      </c>
      <c r="AA302" s="209" t="s">
        <v>207</v>
      </c>
      <c r="AB302" s="213" t="s">
        <v>1129</v>
      </c>
      <c r="AC302" s="214">
        <v>41479</v>
      </c>
    </row>
    <row r="303" spans="1:29" s="198" customFormat="1" ht="45" hidden="1" x14ac:dyDescent="0.2">
      <c r="A303" s="207">
        <v>2013520000360</v>
      </c>
      <c r="B303" s="208" t="s">
        <v>534</v>
      </c>
      <c r="C303" s="209" t="s">
        <v>535</v>
      </c>
      <c r="D303" s="209" t="s">
        <v>1419</v>
      </c>
      <c r="E303" s="216">
        <f t="shared" si="12"/>
        <v>135246622</v>
      </c>
      <c r="F303" s="211">
        <v>70000000</v>
      </c>
      <c r="G303" s="216">
        <v>30000000</v>
      </c>
      <c r="H303" s="211">
        <v>20246622</v>
      </c>
      <c r="I303" s="211">
        <v>0</v>
      </c>
      <c r="J303" s="211">
        <v>0</v>
      </c>
      <c r="K303" s="211">
        <v>15000000</v>
      </c>
      <c r="L303" s="211">
        <f t="shared" si="13"/>
        <v>0</v>
      </c>
      <c r="M303" s="211">
        <v>0</v>
      </c>
      <c r="N303" s="211">
        <v>0</v>
      </c>
      <c r="O303" s="211">
        <v>0</v>
      </c>
      <c r="P303" s="211">
        <v>0</v>
      </c>
      <c r="Q303" s="211">
        <v>0</v>
      </c>
      <c r="R303" s="211">
        <v>0</v>
      </c>
      <c r="S303" s="211">
        <f t="shared" si="14"/>
        <v>135246622</v>
      </c>
      <c r="T303" s="211">
        <v>11591</v>
      </c>
      <c r="U303" s="209" t="s">
        <v>22</v>
      </c>
      <c r="V303" s="209" t="s">
        <v>536</v>
      </c>
      <c r="W303" s="209" t="s">
        <v>23</v>
      </c>
      <c r="X303" s="209" t="s">
        <v>537</v>
      </c>
      <c r="Y303" s="209" t="s">
        <v>76</v>
      </c>
      <c r="Z303" s="209" t="s">
        <v>135</v>
      </c>
      <c r="AA303" s="209" t="s">
        <v>136</v>
      </c>
      <c r="AB303" s="213" t="s">
        <v>1129</v>
      </c>
      <c r="AC303" s="214">
        <v>41498</v>
      </c>
    </row>
    <row r="304" spans="1:29" s="198" customFormat="1" ht="33.75" hidden="1" x14ac:dyDescent="0.2">
      <c r="A304" s="207">
        <v>2013520000361</v>
      </c>
      <c r="B304" s="208" t="s">
        <v>896</v>
      </c>
      <c r="C304" s="209" t="s">
        <v>133</v>
      </c>
      <c r="D304" s="209" t="s">
        <v>1423</v>
      </c>
      <c r="E304" s="216">
        <f t="shared" si="12"/>
        <v>175958897</v>
      </c>
      <c r="F304" s="211">
        <v>0</v>
      </c>
      <c r="G304" s="216">
        <v>175958897</v>
      </c>
      <c r="H304" s="211">
        <v>0</v>
      </c>
      <c r="I304" s="211">
        <v>0</v>
      </c>
      <c r="J304" s="211">
        <v>0</v>
      </c>
      <c r="K304" s="211">
        <v>0</v>
      </c>
      <c r="L304" s="211">
        <f t="shared" si="13"/>
        <v>0</v>
      </c>
      <c r="M304" s="211">
        <v>0</v>
      </c>
      <c r="N304" s="211">
        <v>0</v>
      </c>
      <c r="O304" s="211">
        <v>0</v>
      </c>
      <c r="P304" s="211">
        <v>0</v>
      </c>
      <c r="Q304" s="211">
        <v>0</v>
      </c>
      <c r="R304" s="211">
        <v>0</v>
      </c>
      <c r="S304" s="211">
        <f t="shared" si="14"/>
        <v>175958897</v>
      </c>
      <c r="T304" s="211">
        <v>400</v>
      </c>
      <c r="U304" s="209" t="s">
        <v>204</v>
      </c>
      <c r="V304" s="209" t="s">
        <v>562</v>
      </c>
      <c r="W304" s="209" t="s">
        <v>1371</v>
      </c>
      <c r="X304" s="209" t="s">
        <v>1372</v>
      </c>
      <c r="Y304" s="209"/>
      <c r="Z304" s="209"/>
      <c r="AA304" s="209"/>
      <c r="AB304" s="213" t="s">
        <v>1129</v>
      </c>
      <c r="AC304" s="214">
        <v>41662</v>
      </c>
    </row>
    <row r="305" spans="1:29" s="198" customFormat="1" ht="56.25" hidden="1" x14ac:dyDescent="0.2">
      <c r="A305" s="207">
        <v>2013520000362</v>
      </c>
      <c r="B305" s="208" t="s">
        <v>538</v>
      </c>
      <c r="C305" s="209" t="s">
        <v>133</v>
      </c>
      <c r="D305" s="209" t="s">
        <v>1423</v>
      </c>
      <c r="E305" s="216">
        <f t="shared" si="12"/>
        <v>508982396</v>
      </c>
      <c r="F305" s="211">
        <v>0</v>
      </c>
      <c r="G305" s="216">
        <v>483972625</v>
      </c>
      <c r="H305" s="211">
        <v>25009771</v>
      </c>
      <c r="I305" s="211">
        <v>0</v>
      </c>
      <c r="J305" s="211">
        <v>0</v>
      </c>
      <c r="K305" s="211">
        <v>0</v>
      </c>
      <c r="L305" s="211">
        <f t="shared" si="13"/>
        <v>0</v>
      </c>
      <c r="M305" s="211">
        <v>0</v>
      </c>
      <c r="N305" s="211">
        <v>0</v>
      </c>
      <c r="O305" s="211">
        <v>0</v>
      </c>
      <c r="P305" s="211">
        <v>0</v>
      </c>
      <c r="Q305" s="211">
        <v>0</v>
      </c>
      <c r="R305" s="211">
        <v>0</v>
      </c>
      <c r="S305" s="211">
        <f t="shared" si="14"/>
        <v>508982396</v>
      </c>
      <c r="T305" s="211">
        <v>327</v>
      </c>
      <c r="U305" s="209" t="s">
        <v>204</v>
      </c>
      <c r="V305" s="209" t="s">
        <v>13</v>
      </c>
      <c r="W305" s="209" t="s">
        <v>14</v>
      </c>
      <c r="X305" s="209" t="s">
        <v>539</v>
      </c>
      <c r="Y305" s="209" t="s">
        <v>174</v>
      </c>
      <c r="Z305" s="209" t="s">
        <v>206</v>
      </c>
      <c r="AA305" s="209" t="s">
        <v>540</v>
      </c>
      <c r="AB305" s="213" t="s">
        <v>1130</v>
      </c>
      <c r="AC305" s="214">
        <v>41480</v>
      </c>
    </row>
    <row r="306" spans="1:29" s="198" customFormat="1" ht="56.25" hidden="1" x14ac:dyDescent="0.2">
      <c r="A306" s="207">
        <v>2013520000363</v>
      </c>
      <c r="B306" s="208" t="s">
        <v>541</v>
      </c>
      <c r="C306" s="209" t="s">
        <v>315</v>
      </c>
      <c r="D306" s="209" t="s">
        <v>1423</v>
      </c>
      <c r="E306" s="216">
        <f t="shared" si="12"/>
        <v>1539067698</v>
      </c>
      <c r="F306" s="211">
        <v>101467477</v>
      </c>
      <c r="G306" s="216">
        <v>814300006</v>
      </c>
      <c r="H306" s="211">
        <v>623300215</v>
      </c>
      <c r="I306" s="211">
        <v>0</v>
      </c>
      <c r="J306" s="211">
        <v>0</v>
      </c>
      <c r="K306" s="211">
        <v>0</v>
      </c>
      <c r="L306" s="211">
        <f t="shared" si="13"/>
        <v>0</v>
      </c>
      <c r="M306" s="211">
        <v>0</v>
      </c>
      <c r="N306" s="211">
        <v>0</v>
      </c>
      <c r="O306" s="211">
        <v>0</v>
      </c>
      <c r="P306" s="211">
        <v>0</v>
      </c>
      <c r="Q306" s="211">
        <v>0</v>
      </c>
      <c r="R306" s="211">
        <v>0</v>
      </c>
      <c r="S306" s="211">
        <f t="shared" si="14"/>
        <v>1539067698</v>
      </c>
      <c r="T306" s="211">
        <v>2250</v>
      </c>
      <c r="U306" s="209" t="s">
        <v>204</v>
      </c>
      <c r="V306" s="209" t="s">
        <v>316</v>
      </c>
      <c r="W306" s="209" t="s">
        <v>14</v>
      </c>
      <c r="X306" s="209" t="s">
        <v>316</v>
      </c>
      <c r="Y306" s="209" t="s">
        <v>174</v>
      </c>
      <c r="Z306" s="209" t="s">
        <v>206</v>
      </c>
      <c r="AA306" s="209" t="s">
        <v>540</v>
      </c>
      <c r="AB306" s="213" t="s">
        <v>1130</v>
      </c>
      <c r="AC306" s="214">
        <v>41480</v>
      </c>
    </row>
    <row r="307" spans="1:29" s="198" customFormat="1" ht="56.25" hidden="1" x14ac:dyDescent="0.2">
      <c r="A307" s="207">
        <v>2013520000364</v>
      </c>
      <c r="B307" s="208" t="s">
        <v>542</v>
      </c>
      <c r="C307" s="209" t="s">
        <v>133</v>
      </c>
      <c r="D307" s="209" t="s">
        <v>1423</v>
      </c>
      <c r="E307" s="216">
        <f t="shared" si="12"/>
        <v>798864803</v>
      </c>
      <c r="F307" s="211">
        <v>750000000</v>
      </c>
      <c r="G307" s="216">
        <v>0</v>
      </c>
      <c r="H307" s="211">
        <v>48864803</v>
      </c>
      <c r="I307" s="211">
        <v>0</v>
      </c>
      <c r="J307" s="211">
        <v>0</v>
      </c>
      <c r="K307" s="211">
        <v>0</v>
      </c>
      <c r="L307" s="211">
        <f t="shared" si="13"/>
        <v>0</v>
      </c>
      <c r="M307" s="211">
        <v>0</v>
      </c>
      <c r="N307" s="211">
        <v>0</v>
      </c>
      <c r="O307" s="211">
        <v>0</v>
      </c>
      <c r="P307" s="211">
        <v>0</v>
      </c>
      <c r="Q307" s="211">
        <v>0</v>
      </c>
      <c r="R307" s="211">
        <v>0</v>
      </c>
      <c r="S307" s="211">
        <f t="shared" si="14"/>
        <v>798864803</v>
      </c>
      <c r="T307" s="211">
        <v>380</v>
      </c>
      <c r="U307" s="209" t="s">
        <v>204</v>
      </c>
      <c r="V307" s="209" t="s">
        <v>539</v>
      </c>
      <c r="W307" s="209" t="s">
        <v>14</v>
      </c>
      <c r="X307" s="209" t="s">
        <v>539</v>
      </c>
      <c r="Y307" s="209" t="s">
        <v>174</v>
      </c>
      <c r="Z307" s="209" t="s">
        <v>206</v>
      </c>
      <c r="AA307" s="209" t="s">
        <v>540</v>
      </c>
      <c r="AB307" s="213" t="s">
        <v>1130</v>
      </c>
      <c r="AC307" s="214">
        <v>41480</v>
      </c>
    </row>
    <row r="308" spans="1:29" s="198" customFormat="1" ht="56.25" hidden="1" x14ac:dyDescent="0.2">
      <c r="A308" s="207">
        <v>2013520000365</v>
      </c>
      <c r="B308" s="208" t="s">
        <v>543</v>
      </c>
      <c r="C308" s="209" t="s">
        <v>133</v>
      </c>
      <c r="D308" s="209" t="s">
        <v>1423</v>
      </c>
      <c r="E308" s="216">
        <f t="shared" si="12"/>
        <v>147548885</v>
      </c>
      <c r="F308" s="211">
        <v>143072936</v>
      </c>
      <c r="G308" s="216">
        <v>0</v>
      </c>
      <c r="H308" s="211">
        <v>4475949</v>
      </c>
      <c r="I308" s="211">
        <v>0</v>
      </c>
      <c r="J308" s="211">
        <v>0</v>
      </c>
      <c r="K308" s="211">
        <v>0</v>
      </c>
      <c r="L308" s="211">
        <f t="shared" si="13"/>
        <v>0</v>
      </c>
      <c r="M308" s="211">
        <v>0</v>
      </c>
      <c r="N308" s="211">
        <v>0</v>
      </c>
      <c r="O308" s="211">
        <v>0</v>
      </c>
      <c r="P308" s="211">
        <v>0</v>
      </c>
      <c r="Q308" s="211">
        <v>0</v>
      </c>
      <c r="R308" s="211">
        <v>0</v>
      </c>
      <c r="S308" s="211">
        <f t="shared" si="14"/>
        <v>147548885</v>
      </c>
      <c r="T308" s="211">
        <v>72</v>
      </c>
      <c r="U308" s="209" t="s">
        <v>204</v>
      </c>
      <c r="V308" s="209" t="s">
        <v>539</v>
      </c>
      <c r="W308" s="209" t="s">
        <v>14</v>
      </c>
      <c r="X308" s="209" t="s">
        <v>539</v>
      </c>
      <c r="Y308" s="209" t="s">
        <v>174</v>
      </c>
      <c r="Z308" s="209" t="s">
        <v>206</v>
      </c>
      <c r="AA308" s="209" t="s">
        <v>540</v>
      </c>
      <c r="AB308" s="213" t="s">
        <v>1130</v>
      </c>
      <c r="AC308" s="214">
        <v>41480</v>
      </c>
    </row>
    <row r="309" spans="1:29" s="198" customFormat="1" ht="22.5" hidden="1" x14ac:dyDescent="0.2">
      <c r="A309" s="207">
        <v>2013520000366</v>
      </c>
      <c r="B309" s="208" t="s">
        <v>1244</v>
      </c>
      <c r="C309" s="209" t="s">
        <v>72</v>
      </c>
      <c r="D309" s="209" t="s">
        <v>1420</v>
      </c>
      <c r="E309" s="216">
        <f t="shared" si="12"/>
        <v>0</v>
      </c>
      <c r="F309" s="211">
        <v>0</v>
      </c>
      <c r="G309" s="216">
        <v>0</v>
      </c>
      <c r="H309" s="211">
        <v>0</v>
      </c>
      <c r="I309" s="211">
        <v>0</v>
      </c>
      <c r="J309" s="211">
        <v>0</v>
      </c>
      <c r="K309" s="211">
        <v>0</v>
      </c>
      <c r="L309" s="211">
        <f t="shared" si="13"/>
        <v>0</v>
      </c>
      <c r="M309" s="211">
        <v>0</v>
      </c>
      <c r="N309" s="211">
        <v>0</v>
      </c>
      <c r="O309" s="211">
        <v>0</v>
      </c>
      <c r="P309" s="211">
        <v>0</v>
      </c>
      <c r="Q309" s="211">
        <v>0</v>
      </c>
      <c r="R309" s="211">
        <v>0</v>
      </c>
      <c r="S309" s="211">
        <f t="shared" si="14"/>
        <v>0</v>
      </c>
      <c r="T309" s="211"/>
      <c r="U309" s="209" t="s">
        <v>1266</v>
      </c>
      <c r="V309" s="209" t="s">
        <v>1373</v>
      </c>
      <c r="W309" s="209" t="s">
        <v>1364</v>
      </c>
      <c r="X309" s="209" t="s">
        <v>1373</v>
      </c>
      <c r="Y309" s="209"/>
      <c r="Z309" s="209"/>
      <c r="AA309" s="209"/>
      <c r="AB309" s="213" t="s">
        <v>1134</v>
      </c>
      <c r="AC309" s="214">
        <v>41487</v>
      </c>
    </row>
    <row r="310" spans="1:29" s="198" customFormat="1" ht="45" hidden="1" x14ac:dyDescent="0.2">
      <c r="A310" s="207">
        <v>2013520000367</v>
      </c>
      <c r="B310" s="208" t="s">
        <v>544</v>
      </c>
      <c r="C310" s="209" t="s">
        <v>52</v>
      </c>
      <c r="D310" s="209" t="s">
        <v>1429</v>
      </c>
      <c r="E310" s="216">
        <f t="shared" si="12"/>
        <v>40000000</v>
      </c>
      <c r="F310" s="211">
        <v>0</v>
      </c>
      <c r="G310" s="216">
        <v>40000000</v>
      </c>
      <c r="H310" s="211">
        <v>0</v>
      </c>
      <c r="I310" s="211">
        <v>0</v>
      </c>
      <c r="J310" s="211">
        <v>0</v>
      </c>
      <c r="K310" s="211">
        <v>0</v>
      </c>
      <c r="L310" s="211">
        <f t="shared" si="13"/>
        <v>0</v>
      </c>
      <c r="M310" s="211">
        <v>0</v>
      </c>
      <c r="N310" s="211">
        <v>0</v>
      </c>
      <c r="O310" s="211">
        <v>0</v>
      </c>
      <c r="P310" s="211">
        <v>0</v>
      </c>
      <c r="Q310" s="211">
        <v>0</v>
      </c>
      <c r="R310" s="211">
        <v>0</v>
      </c>
      <c r="S310" s="211">
        <f t="shared" si="14"/>
        <v>40000000</v>
      </c>
      <c r="T310" s="211">
        <v>2800</v>
      </c>
      <c r="U310" s="209" t="s">
        <v>12</v>
      </c>
      <c r="V310" s="209" t="s">
        <v>545</v>
      </c>
      <c r="W310" s="209" t="s">
        <v>27</v>
      </c>
      <c r="X310" s="209" t="s">
        <v>545</v>
      </c>
      <c r="Y310" s="209" t="s">
        <v>76</v>
      </c>
      <c r="Z310" s="209" t="s">
        <v>77</v>
      </c>
      <c r="AA310" s="209" t="s">
        <v>164</v>
      </c>
      <c r="AB310" s="213" t="s">
        <v>1129</v>
      </c>
      <c r="AC310" s="214">
        <v>41491</v>
      </c>
    </row>
    <row r="311" spans="1:29" s="198" customFormat="1" ht="22.5" hidden="1" x14ac:dyDescent="0.2">
      <c r="A311" s="207">
        <v>2013520000368</v>
      </c>
      <c r="B311" s="208" t="s">
        <v>546</v>
      </c>
      <c r="C311" s="209" t="s">
        <v>125</v>
      </c>
      <c r="D311" s="209" t="s">
        <v>1424</v>
      </c>
      <c r="E311" s="216">
        <f t="shared" si="12"/>
        <v>52999998</v>
      </c>
      <c r="F311" s="211">
        <v>0</v>
      </c>
      <c r="G311" s="216">
        <v>47999999</v>
      </c>
      <c r="H311" s="211">
        <v>4999999</v>
      </c>
      <c r="I311" s="211">
        <v>0</v>
      </c>
      <c r="J311" s="211">
        <v>0</v>
      </c>
      <c r="K311" s="211">
        <v>0</v>
      </c>
      <c r="L311" s="211">
        <f t="shared" si="13"/>
        <v>0</v>
      </c>
      <c r="M311" s="211">
        <v>0</v>
      </c>
      <c r="N311" s="211">
        <v>0</v>
      </c>
      <c r="O311" s="211">
        <v>0</v>
      </c>
      <c r="P311" s="211">
        <v>0</v>
      </c>
      <c r="Q311" s="211">
        <v>0</v>
      </c>
      <c r="R311" s="211">
        <v>0</v>
      </c>
      <c r="S311" s="211">
        <f t="shared" si="14"/>
        <v>52999998</v>
      </c>
      <c r="T311" s="211">
        <v>800</v>
      </c>
      <c r="U311" s="209" t="s">
        <v>12</v>
      </c>
      <c r="V311" s="209" t="s">
        <v>126</v>
      </c>
      <c r="W311" s="209" t="s">
        <v>27</v>
      </c>
      <c r="X311" s="209" t="s">
        <v>547</v>
      </c>
      <c r="Y311" s="209" t="s">
        <v>167</v>
      </c>
      <c r="Z311" s="209" t="s">
        <v>168</v>
      </c>
      <c r="AA311" s="209" t="s">
        <v>169</v>
      </c>
      <c r="AB311" s="213" t="s">
        <v>1129</v>
      </c>
      <c r="AC311" s="214">
        <v>41534</v>
      </c>
    </row>
    <row r="312" spans="1:29" s="198" customFormat="1" ht="22.5" hidden="1" x14ac:dyDescent="0.2">
      <c r="A312" s="207">
        <v>2013520000369</v>
      </c>
      <c r="B312" s="208" t="s">
        <v>548</v>
      </c>
      <c r="C312" s="209" t="s">
        <v>125</v>
      </c>
      <c r="D312" s="209" t="s">
        <v>1424</v>
      </c>
      <c r="E312" s="216">
        <f t="shared" si="12"/>
        <v>55260796</v>
      </c>
      <c r="F312" s="211">
        <v>0</v>
      </c>
      <c r="G312" s="216">
        <v>46799637</v>
      </c>
      <c r="H312" s="211">
        <v>8461159</v>
      </c>
      <c r="I312" s="211">
        <v>0</v>
      </c>
      <c r="J312" s="211">
        <v>0</v>
      </c>
      <c r="K312" s="211">
        <v>0</v>
      </c>
      <c r="L312" s="211">
        <f t="shared" si="13"/>
        <v>0</v>
      </c>
      <c r="M312" s="211">
        <v>0</v>
      </c>
      <c r="N312" s="211">
        <v>0</v>
      </c>
      <c r="O312" s="211">
        <v>0</v>
      </c>
      <c r="P312" s="211">
        <v>0</v>
      </c>
      <c r="Q312" s="211">
        <v>0</v>
      </c>
      <c r="R312" s="211">
        <v>0</v>
      </c>
      <c r="S312" s="211">
        <f t="shared" si="14"/>
        <v>55260796</v>
      </c>
      <c r="T312" s="211">
        <v>95</v>
      </c>
      <c r="U312" s="209" t="s">
        <v>12</v>
      </c>
      <c r="V312" s="209" t="s">
        <v>126</v>
      </c>
      <c r="W312" s="209" t="s">
        <v>27</v>
      </c>
      <c r="X312" s="209" t="s">
        <v>126</v>
      </c>
      <c r="Y312" s="209" t="s">
        <v>159</v>
      </c>
      <c r="Z312" s="209" t="s">
        <v>160</v>
      </c>
      <c r="AA312" s="209" t="s">
        <v>161</v>
      </c>
      <c r="AB312" s="213" t="s">
        <v>1130</v>
      </c>
      <c r="AC312" s="214">
        <v>41498</v>
      </c>
    </row>
    <row r="313" spans="1:29" s="198" customFormat="1" ht="56.25" hidden="1" x14ac:dyDescent="0.2">
      <c r="A313" s="207">
        <v>2013520000370</v>
      </c>
      <c r="B313" s="208" t="s">
        <v>549</v>
      </c>
      <c r="C313" s="209" t="s">
        <v>13</v>
      </c>
      <c r="D313" s="209" t="s">
        <v>1434</v>
      </c>
      <c r="E313" s="216">
        <f t="shared" si="12"/>
        <v>1980503731</v>
      </c>
      <c r="F313" s="211">
        <v>0</v>
      </c>
      <c r="G313" s="216">
        <v>1448173314</v>
      </c>
      <c r="H313" s="211">
        <v>0</v>
      </c>
      <c r="I313" s="211">
        <v>532330417</v>
      </c>
      <c r="J313" s="211">
        <v>0</v>
      </c>
      <c r="K313" s="211">
        <v>0</v>
      </c>
      <c r="L313" s="211">
        <f t="shared" si="13"/>
        <v>0</v>
      </c>
      <c r="M313" s="211">
        <v>0</v>
      </c>
      <c r="N313" s="211">
        <v>0</v>
      </c>
      <c r="O313" s="211">
        <v>0</v>
      </c>
      <c r="P313" s="211">
        <v>0</v>
      </c>
      <c r="Q313" s="211">
        <v>0</v>
      </c>
      <c r="R313" s="211">
        <v>0</v>
      </c>
      <c r="S313" s="211">
        <f t="shared" si="14"/>
        <v>1980503731</v>
      </c>
      <c r="T313" s="211">
        <v>8650</v>
      </c>
      <c r="U313" s="209" t="s">
        <v>32</v>
      </c>
      <c r="V313" s="209" t="s">
        <v>13</v>
      </c>
      <c r="W313" s="209" t="s">
        <v>92</v>
      </c>
      <c r="X313" s="209" t="s">
        <v>13</v>
      </c>
      <c r="Y313" s="209" t="s">
        <v>76</v>
      </c>
      <c r="Z313" s="209" t="s">
        <v>131</v>
      </c>
      <c r="AA313" s="209" t="s">
        <v>93</v>
      </c>
      <c r="AB313" s="213" t="s">
        <v>1129</v>
      </c>
      <c r="AC313" s="214">
        <v>41507</v>
      </c>
    </row>
    <row r="314" spans="1:29" s="198" customFormat="1" ht="33.75" hidden="1" x14ac:dyDescent="0.2">
      <c r="A314" s="207">
        <v>2013520000371</v>
      </c>
      <c r="B314" s="208" t="s">
        <v>550</v>
      </c>
      <c r="C314" s="209" t="s">
        <v>13</v>
      </c>
      <c r="D314" s="209" t="s">
        <v>1434</v>
      </c>
      <c r="E314" s="216">
        <f t="shared" si="12"/>
        <v>2617785200</v>
      </c>
      <c r="F314" s="211">
        <v>0</v>
      </c>
      <c r="G314" s="216">
        <v>714500000</v>
      </c>
      <c r="H314" s="211">
        <v>0</v>
      </c>
      <c r="I314" s="211">
        <v>1903285200</v>
      </c>
      <c r="J314" s="211">
        <v>0</v>
      </c>
      <c r="K314" s="211">
        <v>0</v>
      </c>
      <c r="L314" s="211">
        <f t="shared" si="13"/>
        <v>0</v>
      </c>
      <c r="M314" s="211">
        <v>0</v>
      </c>
      <c r="N314" s="211">
        <v>0</v>
      </c>
      <c r="O314" s="211">
        <v>0</v>
      </c>
      <c r="P314" s="211">
        <v>0</v>
      </c>
      <c r="Q314" s="211">
        <v>0</v>
      </c>
      <c r="R314" s="211">
        <v>0</v>
      </c>
      <c r="S314" s="211">
        <f t="shared" si="14"/>
        <v>2617785200</v>
      </c>
      <c r="T314" s="211">
        <v>10000</v>
      </c>
      <c r="U314" s="209" t="s">
        <v>32</v>
      </c>
      <c r="V314" s="209" t="s">
        <v>13</v>
      </c>
      <c r="W314" s="209" t="s">
        <v>96</v>
      </c>
      <c r="X314" s="209" t="s">
        <v>13</v>
      </c>
      <c r="Y314" s="209" t="s">
        <v>76</v>
      </c>
      <c r="Z314" s="209" t="s">
        <v>77</v>
      </c>
      <c r="AA314" s="209" t="s">
        <v>78</v>
      </c>
      <c r="AB314" s="213" t="s">
        <v>1130</v>
      </c>
      <c r="AC314" s="214">
        <v>41495</v>
      </c>
    </row>
    <row r="315" spans="1:29" s="198" customFormat="1" ht="33.75" hidden="1" x14ac:dyDescent="0.2">
      <c r="A315" s="207">
        <v>2013520000372</v>
      </c>
      <c r="B315" s="208" t="s">
        <v>551</v>
      </c>
      <c r="C315" s="209" t="s">
        <v>13</v>
      </c>
      <c r="D315" s="209" t="s">
        <v>1434</v>
      </c>
      <c r="E315" s="216">
        <f t="shared" si="12"/>
        <v>4282422792</v>
      </c>
      <c r="F315" s="211">
        <v>0</v>
      </c>
      <c r="G315" s="216">
        <v>1097921856</v>
      </c>
      <c r="H315" s="211">
        <v>0</v>
      </c>
      <c r="I315" s="211">
        <v>3184500936</v>
      </c>
      <c r="J315" s="211">
        <v>0</v>
      </c>
      <c r="K315" s="211">
        <v>0</v>
      </c>
      <c r="L315" s="211">
        <f t="shared" si="13"/>
        <v>0</v>
      </c>
      <c r="M315" s="211">
        <v>0</v>
      </c>
      <c r="N315" s="211">
        <v>0</v>
      </c>
      <c r="O315" s="211">
        <v>0</v>
      </c>
      <c r="P315" s="211">
        <v>0</v>
      </c>
      <c r="Q315" s="211">
        <v>0</v>
      </c>
      <c r="R315" s="211">
        <v>0</v>
      </c>
      <c r="S315" s="211">
        <f t="shared" si="14"/>
        <v>4282422792</v>
      </c>
      <c r="T315" s="211">
        <v>12000</v>
      </c>
      <c r="U315" s="209" t="s">
        <v>32</v>
      </c>
      <c r="V315" s="209" t="s">
        <v>13</v>
      </c>
      <c r="W315" s="209" t="s">
        <v>96</v>
      </c>
      <c r="X315" s="209" t="s">
        <v>13</v>
      </c>
      <c r="Y315" s="209" t="s">
        <v>76</v>
      </c>
      <c r="Z315" s="209" t="s">
        <v>131</v>
      </c>
      <c r="AA315" s="209" t="s">
        <v>293</v>
      </c>
      <c r="AB315" s="213" t="s">
        <v>1129</v>
      </c>
      <c r="AC315" s="214">
        <v>41495</v>
      </c>
    </row>
    <row r="316" spans="1:29" s="198" customFormat="1" ht="33.75" hidden="1" x14ac:dyDescent="0.2">
      <c r="A316" s="207">
        <v>2013520000373</v>
      </c>
      <c r="B316" s="208" t="s">
        <v>552</v>
      </c>
      <c r="C316" s="209" t="s">
        <v>13</v>
      </c>
      <c r="D316" s="209" t="s">
        <v>1434</v>
      </c>
      <c r="E316" s="216">
        <f t="shared" si="12"/>
        <v>3915177810</v>
      </c>
      <c r="F316" s="211">
        <v>0</v>
      </c>
      <c r="G316" s="216">
        <v>1111100560</v>
      </c>
      <c r="H316" s="211">
        <v>0</v>
      </c>
      <c r="I316" s="211">
        <v>2804077250</v>
      </c>
      <c r="J316" s="211">
        <v>0</v>
      </c>
      <c r="K316" s="211">
        <v>0</v>
      </c>
      <c r="L316" s="211">
        <f t="shared" si="13"/>
        <v>0</v>
      </c>
      <c r="M316" s="211">
        <v>0</v>
      </c>
      <c r="N316" s="211">
        <v>0</v>
      </c>
      <c r="O316" s="211">
        <v>0</v>
      </c>
      <c r="P316" s="211">
        <v>0</v>
      </c>
      <c r="Q316" s="211">
        <v>0</v>
      </c>
      <c r="R316" s="211">
        <v>0</v>
      </c>
      <c r="S316" s="211">
        <f t="shared" si="14"/>
        <v>3915177810</v>
      </c>
      <c r="T316" s="211">
        <v>18617</v>
      </c>
      <c r="U316" s="209" t="s">
        <v>32</v>
      </c>
      <c r="V316" s="209" t="s">
        <v>13</v>
      </c>
      <c r="W316" s="209" t="s">
        <v>96</v>
      </c>
      <c r="X316" s="209" t="s">
        <v>13</v>
      </c>
      <c r="Y316" s="209" t="s">
        <v>76</v>
      </c>
      <c r="Z316" s="209" t="s">
        <v>131</v>
      </c>
      <c r="AA316" s="209" t="s">
        <v>293</v>
      </c>
      <c r="AB316" s="213" t="s">
        <v>1129</v>
      </c>
      <c r="AC316" s="214">
        <v>41507</v>
      </c>
    </row>
    <row r="317" spans="1:29" s="198" customFormat="1" ht="33.75" hidden="1" x14ac:dyDescent="0.2">
      <c r="A317" s="207">
        <v>2013520000374</v>
      </c>
      <c r="B317" s="208" t="s">
        <v>553</v>
      </c>
      <c r="C317" s="209" t="s">
        <v>13</v>
      </c>
      <c r="D317" s="209" t="s">
        <v>1434</v>
      </c>
      <c r="E317" s="216">
        <f t="shared" si="12"/>
        <v>2797265424</v>
      </c>
      <c r="F317" s="211">
        <v>0</v>
      </c>
      <c r="G317" s="216">
        <v>1200000000</v>
      </c>
      <c r="H317" s="211">
        <v>0</v>
      </c>
      <c r="I317" s="211">
        <v>1597265424</v>
      </c>
      <c r="J317" s="211">
        <v>0</v>
      </c>
      <c r="K317" s="211">
        <v>0</v>
      </c>
      <c r="L317" s="211">
        <f t="shared" si="13"/>
        <v>0</v>
      </c>
      <c r="M317" s="211">
        <v>0</v>
      </c>
      <c r="N317" s="211">
        <v>0</v>
      </c>
      <c r="O317" s="211">
        <v>0</v>
      </c>
      <c r="P317" s="211">
        <v>0</v>
      </c>
      <c r="Q317" s="211">
        <v>0</v>
      </c>
      <c r="R317" s="211">
        <v>0</v>
      </c>
      <c r="S317" s="211">
        <f t="shared" si="14"/>
        <v>2797265424</v>
      </c>
      <c r="T317" s="211">
        <v>10000</v>
      </c>
      <c r="U317" s="209" t="s">
        <v>32</v>
      </c>
      <c r="V317" s="209" t="s">
        <v>13</v>
      </c>
      <c r="W317" s="209" t="s">
        <v>91</v>
      </c>
      <c r="X317" s="209" t="s">
        <v>13</v>
      </c>
      <c r="Y317" s="209" t="s">
        <v>76</v>
      </c>
      <c r="Z317" s="209" t="s">
        <v>131</v>
      </c>
      <c r="AA317" s="209" t="s">
        <v>469</v>
      </c>
      <c r="AB317" s="213" t="s">
        <v>1129</v>
      </c>
      <c r="AC317" s="214">
        <v>41495</v>
      </c>
    </row>
    <row r="318" spans="1:29" s="198" customFormat="1" ht="33.75" hidden="1" x14ac:dyDescent="0.2">
      <c r="A318" s="207">
        <v>2013520000375</v>
      </c>
      <c r="B318" s="208" t="s">
        <v>554</v>
      </c>
      <c r="C318" s="209" t="s">
        <v>13</v>
      </c>
      <c r="D318" s="209" t="s">
        <v>1434</v>
      </c>
      <c r="E318" s="216">
        <f t="shared" si="12"/>
        <v>2403204440</v>
      </c>
      <c r="F318" s="211">
        <v>0</v>
      </c>
      <c r="G318" s="216">
        <v>1507174000</v>
      </c>
      <c r="H318" s="211">
        <v>0</v>
      </c>
      <c r="I318" s="211">
        <v>896030440</v>
      </c>
      <c r="J318" s="211">
        <v>0</v>
      </c>
      <c r="K318" s="211">
        <v>0</v>
      </c>
      <c r="L318" s="211">
        <f t="shared" si="13"/>
        <v>0</v>
      </c>
      <c r="M318" s="211">
        <v>0</v>
      </c>
      <c r="N318" s="211">
        <v>0</v>
      </c>
      <c r="O318" s="211">
        <v>0</v>
      </c>
      <c r="P318" s="211">
        <v>0</v>
      </c>
      <c r="Q318" s="211">
        <v>0</v>
      </c>
      <c r="R318" s="211">
        <v>0</v>
      </c>
      <c r="S318" s="211">
        <f t="shared" si="14"/>
        <v>2403204440</v>
      </c>
      <c r="T318" s="211">
        <v>7045</v>
      </c>
      <c r="U318" s="209" t="s">
        <v>32</v>
      </c>
      <c r="V318" s="209" t="s">
        <v>13</v>
      </c>
      <c r="W318" s="209" t="s">
        <v>94</v>
      </c>
      <c r="X318" s="209" t="s">
        <v>13</v>
      </c>
      <c r="Y318" s="209" t="s">
        <v>76</v>
      </c>
      <c r="Z318" s="209" t="s">
        <v>131</v>
      </c>
      <c r="AA318" s="209" t="s">
        <v>95</v>
      </c>
      <c r="AB318" s="213" t="s">
        <v>1129</v>
      </c>
      <c r="AC318" s="214">
        <v>41498</v>
      </c>
    </row>
    <row r="319" spans="1:29" s="198" customFormat="1" ht="56.25" hidden="1" x14ac:dyDescent="0.2">
      <c r="A319" s="219">
        <v>2013520000376</v>
      </c>
      <c r="B319" s="208" t="s">
        <v>555</v>
      </c>
      <c r="C319" s="209" t="s">
        <v>13</v>
      </c>
      <c r="D319" s="209" t="s">
        <v>1434</v>
      </c>
      <c r="E319" s="216">
        <f t="shared" si="12"/>
        <v>2260000000</v>
      </c>
      <c r="F319" s="211">
        <v>0</v>
      </c>
      <c r="G319" s="216">
        <v>2260000000</v>
      </c>
      <c r="H319" s="211">
        <v>0</v>
      </c>
      <c r="I319" s="211">
        <v>0</v>
      </c>
      <c r="J319" s="211">
        <v>0</v>
      </c>
      <c r="K319" s="211">
        <v>0</v>
      </c>
      <c r="L319" s="211">
        <f t="shared" si="13"/>
        <v>1350000000</v>
      </c>
      <c r="M319" s="211">
        <v>0</v>
      </c>
      <c r="N319" s="211">
        <v>1200000000</v>
      </c>
      <c r="O319" s="211">
        <v>0</v>
      </c>
      <c r="P319" s="211">
        <v>0</v>
      </c>
      <c r="Q319" s="211">
        <v>0</v>
      </c>
      <c r="R319" s="211">
        <v>150000000</v>
      </c>
      <c r="S319" s="211">
        <f t="shared" si="14"/>
        <v>3610000000</v>
      </c>
      <c r="T319" s="211">
        <v>10</v>
      </c>
      <c r="U319" s="209" t="s">
        <v>204</v>
      </c>
      <c r="V319" s="209" t="s">
        <v>13</v>
      </c>
      <c r="W319" s="209" t="s">
        <v>556</v>
      </c>
      <c r="X319" s="209" t="s">
        <v>13</v>
      </c>
      <c r="Y319" s="209" t="s">
        <v>174</v>
      </c>
      <c r="Z319" s="209" t="s">
        <v>206</v>
      </c>
      <c r="AA319" s="209" t="s">
        <v>207</v>
      </c>
      <c r="AB319" s="213" t="s">
        <v>1415</v>
      </c>
      <c r="AC319" s="214">
        <v>41498</v>
      </c>
    </row>
    <row r="320" spans="1:29" s="198" customFormat="1" ht="56.25" hidden="1" x14ac:dyDescent="0.2">
      <c r="A320" s="207">
        <v>2013520000377</v>
      </c>
      <c r="B320" s="208" t="s">
        <v>557</v>
      </c>
      <c r="C320" s="209" t="s">
        <v>389</v>
      </c>
      <c r="D320" s="209" t="s">
        <v>1423</v>
      </c>
      <c r="E320" s="216">
        <f t="shared" si="12"/>
        <v>781960108</v>
      </c>
      <c r="F320" s="211">
        <v>422258458</v>
      </c>
      <c r="G320" s="216">
        <v>281505639</v>
      </c>
      <c r="H320" s="211">
        <v>78196011</v>
      </c>
      <c r="I320" s="211">
        <v>0</v>
      </c>
      <c r="J320" s="211">
        <v>0</v>
      </c>
      <c r="K320" s="211">
        <v>0</v>
      </c>
      <c r="L320" s="211">
        <f t="shared" si="13"/>
        <v>0</v>
      </c>
      <c r="M320" s="211">
        <v>0</v>
      </c>
      <c r="N320" s="211">
        <v>0</v>
      </c>
      <c r="O320" s="211">
        <v>0</v>
      </c>
      <c r="P320" s="211">
        <v>0</v>
      </c>
      <c r="Q320" s="211">
        <v>0</v>
      </c>
      <c r="R320" s="211">
        <v>0</v>
      </c>
      <c r="S320" s="211">
        <f t="shared" si="14"/>
        <v>781960108</v>
      </c>
      <c r="T320" s="211">
        <v>2190</v>
      </c>
      <c r="U320" s="209" t="s">
        <v>204</v>
      </c>
      <c r="V320" s="209" t="s">
        <v>558</v>
      </c>
      <c r="W320" s="209" t="s">
        <v>14</v>
      </c>
      <c r="X320" s="209" t="s">
        <v>558</v>
      </c>
      <c r="Y320" s="209" t="s">
        <v>174</v>
      </c>
      <c r="Z320" s="209" t="s">
        <v>206</v>
      </c>
      <c r="AA320" s="209" t="s">
        <v>207</v>
      </c>
      <c r="AB320" s="213" t="s">
        <v>1129</v>
      </c>
      <c r="AC320" s="214">
        <v>41345</v>
      </c>
    </row>
    <row r="321" spans="1:29" s="198" customFormat="1" ht="56.25" hidden="1" x14ac:dyDescent="0.2">
      <c r="A321" s="207">
        <v>2013520000378</v>
      </c>
      <c r="B321" s="208" t="s">
        <v>559</v>
      </c>
      <c r="C321" s="209" t="s">
        <v>352</v>
      </c>
      <c r="D321" s="209" t="s">
        <v>1426</v>
      </c>
      <c r="E321" s="216">
        <f t="shared" si="12"/>
        <v>803731389</v>
      </c>
      <c r="F321" s="211">
        <v>274072404</v>
      </c>
      <c r="G321" s="216">
        <v>330976586</v>
      </c>
      <c r="H321" s="211">
        <v>198682399</v>
      </c>
      <c r="I321" s="211">
        <v>0</v>
      </c>
      <c r="J321" s="211">
        <v>0</v>
      </c>
      <c r="K321" s="211">
        <v>0</v>
      </c>
      <c r="L321" s="211">
        <f t="shared" si="13"/>
        <v>0</v>
      </c>
      <c r="M321" s="211">
        <v>0</v>
      </c>
      <c r="N321" s="211">
        <v>0</v>
      </c>
      <c r="O321" s="211">
        <v>0</v>
      </c>
      <c r="P321" s="211">
        <v>0</v>
      </c>
      <c r="Q321" s="211">
        <v>0</v>
      </c>
      <c r="R321" s="211">
        <v>0</v>
      </c>
      <c r="S321" s="211">
        <f t="shared" si="14"/>
        <v>803731389</v>
      </c>
      <c r="T321" s="211">
        <v>11276</v>
      </c>
      <c r="U321" s="209" t="s">
        <v>204</v>
      </c>
      <c r="V321" s="209" t="s">
        <v>353</v>
      </c>
      <c r="W321" s="209" t="s">
        <v>14</v>
      </c>
      <c r="X321" s="209" t="s">
        <v>353</v>
      </c>
      <c r="Y321" s="209" t="s">
        <v>174</v>
      </c>
      <c r="Z321" s="209" t="s">
        <v>206</v>
      </c>
      <c r="AA321" s="209" t="s">
        <v>207</v>
      </c>
      <c r="AB321" s="213" t="s">
        <v>1129</v>
      </c>
      <c r="AC321" s="214">
        <v>41498</v>
      </c>
    </row>
    <row r="322" spans="1:29" s="198" customFormat="1" ht="56.25" hidden="1" x14ac:dyDescent="0.2">
      <c r="A322" s="207">
        <v>2013520000379</v>
      </c>
      <c r="B322" s="208" t="s">
        <v>560</v>
      </c>
      <c r="C322" s="209" t="s">
        <v>392</v>
      </c>
      <c r="D322" s="209" t="s">
        <v>1431</v>
      </c>
      <c r="E322" s="216">
        <f t="shared" si="12"/>
        <v>975795630</v>
      </c>
      <c r="F322" s="211">
        <v>224513999</v>
      </c>
      <c r="G322" s="216">
        <v>362195998</v>
      </c>
      <c r="H322" s="211">
        <v>389085633</v>
      </c>
      <c r="I322" s="211">
        <v>0</v>
      </c>
      <c r="J322" s="211">
        <v>0</v>
      </c>
      <c r="K322" s="211">
        <v>0</v>
      </c>
      <c r="L322" s="211">
        <f t="shared" si="13"/>
        <v>0</v>
      </c>
      <c r="M322" s="211">
        <v>0</v>
      </c>
      <c r="N322" s="211">
        <v>0</v>
      </c>
      <c r="O322" s="211">
        <v>0</v>
      </c>
      <c r="P322" s="211">
        <v>0</v>
      </c>
      <c r="Q322" s="211">
        <v>0</v>
      </c>
      <c r="R322" s="211">
        <v>0</v>
      </c>
      <c r="S322" s="211">
        <f t="shared" si="14"/>
        <v>975795630</v>
      </c>
      <c r="T322" s="211">
        <v>999</v>
      </c>
      <c r="U322" s="209" t="s">
        <v>204</v>
      </c>
      <c r="V322" s="209" t="s">
        <v>393</v>
      </c>
      <c r="W322" s="209" t="s">
        <v>14</v>
      </c>
      <c r="X322" s="209" t="s">
        <v>393</v>
      </c>
      <c r="Y322" s="209" t="s">
        <v>174</v>
      </c>
      <c r="Z322" s="209" t="s">
        <v>206</v>
      </c>
      <c r="AA322" s="209" t="s">
        <v>207</v>
      </c>
      <c r="AB322" s="213" t="s">
        <v>1129</v>
      </c>
      <c r="AC322" s="214">
        <v>41498</v>
      </c>
    </row>
    <row r="323" spans="1:29" s="198" customFormat="1" ht="33.75" hidden="1" x14ac:dyDescent="0.2">
      <c r="A323" s="207">
        <v>2013520000380</v>
      </c>
      <c r="B323" s="208" t="s">
        <v>561</v>
      </c>
      <c r="C323" s="209" t="s">
        <v>13</v>
      </c>
      <c r="D323" s="209" t="s">
        <v>1434</v>
      </c>
      <c r="E323" s="216">
        <f t="shared" si="12"/>
        <v>269966666</v>
      </c>
      <c r="F323" s="211">
        <v>0</v>
      </c>
      <c r="G323" s="216">
        <v>269966666</v>
      </c>
      <c r="H323" s="211">
        <v>0</v>
      </c>
      <c r="I323" s="211">
        <v>0</v>
      </c>
      <c r="J323" s="211">
        <v>0</v>
      </c>
      <c r="K323" s="211">
        <v>0</v>
      </c>
      <c r="L323" s="211">
        <f t="shared" si="13"/>
        <v>0</v>
      </c>
      <c r="M323" s="211">
        <v>0</v>
      </c>
      <c r="N323" s="211">
        <v>0</v>
      </c>
      <c r="O323" s="211">
        <v>0</v>
      </c>
      <c r="P323" s="211">
        <v>0</v>
      </c>
      <c r="Q323" s="211">
        <v>0</v>
      </c>
      <c r="R323" s="211">
        <v>0</v>
      </c>
      <c r="S323" s="211">
        <f t="shared" si="14"/>
        <v>269966666</v>
      </c>
      <c r="T323" s="211">
        <v>18617</v>
      </c>
      <c r="U323" s="209" t="s">
        <v>32</v>
      </c>
      <c r="V323" s="209" t="s">
        <v>562</v>
      </c>
      <c r="W323" s="209" t="s">
        <v>96</v>
      </c>
      <c r="X323" s="209" t="s">
        <v>13</v>
      </c>
      <c r="Y323" s="209" t="s">
        <v>76</v>
      </c>
      <c r="Z323" s="209" t="s">
        <v>131</v>
      </c>
      <c r="AA323" s="209" t="s">
        <v>293</v>
      </c>
      <c r="AB323" s="213" t="s">
        <v>1129</v>
      </c>
      <c r="AC323" s="214">
        <v>41499</v>
      </c>
    </row>
    <row r="324" spans="1:29" s="198" customFormat="1" ht="33.75" hidden="1" x14ac:dyDescent="0.2">
      <c r="A324" s="207">
        <v>2013520000381</v>
      </c>
      <c r="B324" s="208" t="s">
        <v>563</v>
      </c>
      <c r="C324" s="209" t="s">
        <v>13</v>
      </c>
      <c r="D324" s="209" t="s">
        <v>1434</v>
      </c>
      <c r="E324" s="216">
        <f t="shared" si="12"/>
        <v>90466666</v>
      </c>
      <c r="F324" s="211">
        <v>0</v>
      </c>
      <c r="G324" s="216">
        <v>90466666</v>
      </c>
      <c r="H324" s="211">
        <v>0</v>
      </c>
      <c r="I324" s="211">
        <v>0</v>
      </c>
      <c r="J324" s="211">
        <v>0</v>
      </c>
      <c r="K324" s="211">
        <v>0</v>
      </c>
      <c r="L324" s="211">
        <f t="shared" si="13"/>
        <v>0</v>
      </c>
      <c r="M324" s="211">
        <v>0</v>
      </c>
      <c r="N324" s="211">
        <v>0</v>
      </c>
      <c r="O324" s="211">
        <v>0</v>
      </c>
      <c r="P324" s="211">
        <v>0</v>
      </c>
      <c r="Q324" s="211">
        <v>0</v>
      </c>
      <c r="R324" s="211">
        <v>0</v>
      </c>
      <c r="S324" s="211">
        <f t="shared" si="14"/>
        <v>90466666</v>
      </c>
      <c r="T324" s="211">
        <v>8650</v>
      </c>
      <c r="U324" s="209" t="s">
        <v>32</v>
      </c>
      <c r="V324" s="209" t="s">
        <v>13</v>
      </c>
      <c r="W324" s="209" t="s">
        <v>92</v>
      </c>
      <c r="X324" s="209" t="s">
        <v>13</v>
      </c>
      <c r="Y324" s="209" t="s">
        <v>76</v>
      </c>
      <c r="Z324" s="209" t="s">
        <v>131</v>
      </c>
      <c r="AA324" s="209" t="s">
        <v>93</v>
      </c>
      <c r="AB324" s="213" t="s">
        <v>1129</v>
      </c>
      <c r="AC324" s="214">
        <v>41499</v>
      </c>
    </row>
    <row r="325" spans="1:29" s="198" customFormat="1" ht="33.75" hidden="1" x14ac:dyDescent="0.2">
      <c r="A325" s="207">
        <v>2013520000382</v>
      </c>
      <c r="B325" s="208" t="s">
        <v>564</v>
      </c>
      <c r="C325" s="209" t="s">
        <v>13</v>
      </c>
      <c r="D325" s="209" t="s">
        <v>1434</v>
      </c>
      <c r="E325" s="216">
        <f t="shared" si="12"/>
        <v>110466666</v>
      </c>
      <c r="F325" s="211">
        <v>0</v>
      </c>
      <c r="G325" s="216">
        <v>110466666</v>
      </c>
      <c r="H325" s="211">
        <v>0</v>
      </c>
      <c r="I325" s="211">
        <v>0</v>
      </c>
      <c r="J325" s="211">
        <v>0</v>
      </c>
      <c r="K325" s="211">
        <v>0</v>
      </c>
      <c r="L325" s="211">
        <f t="shared" si="13"/>
        <v>0</v>
      </c>
      <c r="M325" s="211">
        <v>0</v>
      </c>
      <c r="N325" s="211">
        <v>0</v>
      </c>
      <c r="O325" s="211">
        <v>0</v>
      </c>
      <c r="P325" s="211">
        <v>0</v>
      </c>
      <c r="Q325" s="211">
        <v>0</v>
      </c>
      <c r="R325" s="211">
        <v>0</v>
      </c>
      <c r="S325" s="211">
        <f t="shared" si="14"/>
        <v>110466666</v>
      </c>
      <c r="T325" s="211">
        <v>8650</v>
      </c>
      <c r="U325" s="209" t="s">
        <v>32</v>
      </c>
      <c r="V325" s="209" t="s">
        <v>13</v>
      </c>
      <c r="W325" s="209" t="s">
        <v>94</v>
      </c>
      <c r="X325" s="209" t="s">
        <v>13</v>
      </c>
      <c r="Y325" s="209" t="s">
        <v>76</v>
      </c>
      <c r="Z325" s="209" t="s">
        <v>131</v>
      </c>
      <c r="AA325" s="209" t="s">
        <v>95</v>
      </c>
      <c r="AB325" s="213" t="s">
        <v>1129</v>
      </c>
      <c r="AC325" s="214">
        <v>41499</v>
      </c>
    </row>
    <row r="326" spans="1:29" s="198" customFormat="1" ht="45" hidden="1" x14ac:dyDescent="0.2">
      <c r="A326" s="207">
        <v>2013520000383</v>
      </c>
      <c r="B326" s="208" t="s">
        <v>565</v>
      </c>
      <c r="C326" s="209" t="s">
        <v>566</v>
      </c>
      <c r="D326" s="209" t="s">
        <v>1422</v>
      </c>
      <c r="E326" s="216">
        <f t="shared" si="12"/>
        <v>560061744</v>
      </c>
      <c r="F326" s="211">
        <v>560061744</v>
      </c>
      <c r="G326" s="216">
        <v>0</v>
      </c>
      <c r="H326" s="211">
        <v>0</v>
      </c>
      <c r="I326" s="211">
        <v>0</v>
      </c>
      <c r="J326" s="211">
        <v>0</v>
      </c>
      <c r="K326" s="211">
        <v>0</v>
      </c>
      <c r="L326" s="211">
        <f t="shared" si="13"/>
        <v>0</v>
      </c>
      <c r="M326" s="211">
        <v>0</v>
      </c>
      <c r="N326" s="211">
        <v>0</v>
      </c>
      <c r="O326" s="211">
        <v>0</v>
      </c>
      <c r="P326" s="211">
        <v>0</v>
      </c>
      <c r="Q326" s="211">
        <v>0</v>
      </c>
      <c r="R326" s="211">
        <v>0</v>
      </c>
      <c r="S326" s="211">
        <f t="shared" si="14"/>
        <v>560061744</v>
      </c>
      <c r="T326" s="211">
        <v>17862</v>
      </c>
      <c r="U326" s="209" t="s">
        <v>22</v>
      </c>
      <c r="V326" s="209" t="s">
        <v>567</v>
      </c>
      <c r="W326" s="209" t="s">
        <v>23</v>
      </c>
      <c r="X326" s="209" t="s">
        <v>567</v>
      </c>
      <c r="Y326" s="209" t="s">
        <v>76</v>
      </c>
      <c r="Z326" s="209" t="s">
        <v>135</v>
      </c>
      <c r="AA326" s="209" t="s">
        <v>136</v>
      </c>
      <c r="AB326" s="213" t="s">
        <v>1129</v>
      </c>
      <c r="AC326" s="214">
        <v>41512</v>
      </c>
    </row>
    <row r="327" spans="1:29" s="198" customFormat="1" ht="45" hidden="1" x14ac:dyDescent="0.2">
      <c r="A327" s="207">
        <v>2013520000384</v>
      </c>
      <c r="B327" s="208" t="s">
        <v>568</v>
      </c>
      <c r="C327" s="209" t="s">
        <v>315</v>
      </c>
      <c r="D327" s="209" t="s">
        <v>1423</v>
      </c>
      <c r="E327" s="216">
        <f t="shared" si="12"/>
        <v>28000000</v>
      </c>
      <c r="F327" s="211">
        <v>0</v>
      </c>
      <c r="G327" s="216">
        <v>28000000</v>
      </c>
      <c r="H327" s="211">
        <v>0</v>
      </c>
      <c r="I327" s="211">
        <v>0</v>
      </c>
      <c r="J327" s="211">
        <v>0</v>
      </c>
      <c r="K327" s="211">
        <v>0</v>
      </c>
      <c r="L327" s="211">
        <f t="shared" si="13"/>
        <v>0</v>
      </c>
      <c r="M327" s="211">
        <v>0</v>
      </c>
      <c r="N327" s="211">
        <v>0</v>
      </c>
      <c r="O327" s="211">
        <v>0</v>
      </c>
      <c r="P327" s="211">
        <v>0</v>
      </c>
      <c r="Q327" s="211">
        <v>0</v>
      </c>
      <c r="R327" s="211">
        <v>0</v>
      </c>
      <c r="S327" s="211">
        <f t="shared" si="14"/>
        <v>28000000</v>
      </c>
      <c r="T327" s="211">
        <v>13932</v>
      </c>
      <c r="U327" s="209" t="s">
        <v>22</v>
      </c>
      <c r="V327" s="209" t="s">
        <v>569</v>
      </c>
      <c r="W327" s="209" t="s">
        <v>23</v>
      </c>
      <c r="X327" s="209" t="s">
        <v>569</v>
      </c>
      <c r="Y327" s="209" t="s">
        <v>76</v>
      </c>
      <c r="Z327" s="209" t="s">
        <v>135</v>
      </c>
      <c r="AA327" s="209" t="s">
        <v>136</v>
      </c>
      <c r="AB327" s="213" t="s">
        <v>1129</v>
      </c>
      <c r="AC327" s="214">
        <v>41535</v>
      </c>
    </row>
    <row r="328" spans="1:29" s="198" customFormat="1" ht="33.75" hidden="1" x14ac:dyDescent="0.2">
      <c r="A328" s="207">
        <v>2013520000385</v>
      </c>
      <c r="B328" s="208" t="s">
        <v>570</v>
      </c>
      <c r="C328" s="209" t="s">
        <v>13</v>
      </c>
      <c r="D328" s="209" t="s">
        <v>1434</v>
      </c>
      <c r="E328" s="216">
        <f t="shared" si="12"/>
        <v>550000000</v>
      </c>
      <c r="F328" s="211">
        <v>0</v>
      </c>
      <c r="G328" s="216">
        <v>550000000</v>
      </c>
      <c r="H328" s="211">
        <v>0</v>
      </c>
      <c r="I328" s="211">
        <v>0</v>
      </c>
      <c r="J328" s="211">
        <v>0</v>
      </c>
      <c r="K328" s="211">
        <v>0</v>
      </c>
      <c r="L328" s="211">
        <f t="shared" si="13"/>
        <v>0</v>
      </c>
      <c r="M328" s="211">
        <v>0</v>
      </c>
      <c r="N328" s="211">
        <v>0</v>
      </c>
      <c r="O328" s="211">
        <v>0</v>
      </c>
      <c r="P328" s="211">
        <v>0</v>
      </c>
      <c r="Q328" s="211">
        <v>0</v>
      </c>
      <c r="R328" s="211">
        <v>0</v>
      </c>
      <c r="S328" s="211">
        <f t="shared" si="14"/>
        <v>550000000</v>
      </c>
      <c r="T328" s="211">
        <v>10000</v>
      </c>
      <c r="U328" s="209" t="s">
        <v>32</v>
      </c>
      <c r="V328" s="209" t="s">
        <v>13</v>
      </c>
      <c r="W328" s="209" t="s">
        <v>91</v>
      </c>
      <c r="X328" s="209" t="s">
        <v>13</v>
      </c>
      <c r="Y328" s="209" t="s">
        <v>76</v>
      </c>
      <c r="Z328" s="209" t="s">
        <v>131</v>
      </c>
      <c r="AA328" s="209" t="s">
        <v>469</v>
      </c>
      <c r="AB328" s="213" t="s">
        <v>1129</v>
      </c>
      <c r="AC328" s="214">
        <v>41499</v>
      </c>
    </row>
    <row r="329" spans="1:29" s="198" customFormat="1" ht="33.75" hidden="1" x14ac:dyDescent="0.2">
      <c r="A329" s="207">
        <v>2013520000386</v>
      </c>
      <c r="B329" s="208" t="s">
        <v>571</v>
      </c>
      <c r="C329" s="209" t="s">
        <v>13</v>
      </c>
      <c r="D329" s="209" t="s">
        <v>1434</v>
      </c>
      <c r="E329" s="216">
        <f t="shared" si="12"/>
        <v>245450000</v>
      </c>
      <c r="F329" s="211">
        <v>0</v>
      </c>
      <c r="G329" s="216">
        <v>245450000</v>
      </c>
      <c r="H329" s="211">
        <v>0</v>
      </c>
      <c r="I329" s="211">
        <v>0</v>
      </c>
      <c r="J329" s="211">
        <v>0</v>
      </c>
      <c r="K329" s="211">
        <v>0</v>
      </c>
      <c r="L329" s="211">
        <f t="shared" si="13"/>
        <v>0</v>
      </c>
      <c r="M329" s="211">
        <v>0</v>
      </c>
      <c r="N329" s="211">
        <v>0</v>
      </c>
      <c r="O329" s="211">
        <v>0</v>
      </c>
      <c r="P329" s="211">
        <v>0</v>
      </c>
      <c r="Q329" s="211">
        <v>0</v>
      </c>
      <c r="R329" s="211">
        <v>0</v>
      </c>
      <c r="S329" s="211">
        <f t="shared" si="14"/>
        <v>245450000</v>
      </c>
      <c r="T329" s="211">
        <v>1368</v>
      </c>
      <c r="U329" s="209" t="s">
        <v>32</v>
      </c>
      <c r="V329" s="209" t="s">
        <v>13</v>
      </c>
      <c r="W329" s="209" t="s">
        <v>96</v>
      </c>
      <c r="X329" s="209" t="s">
        <v>13</v>
      </c>
      <c r="Y329" s="209" t="s">
        <v>76</v>
      </c>
      <c r="Z329" s="209" t="s">
        <v>131</v>
      </c>
      <c r="AA329" s="209" t="s">
        <v>293</v>
      </c>
      <c r="AB329" s="213" t="s">
        <v>1129</v>
      </c>
      <c r="AC329" s="214">
        <v>41499</v>
      </c>
    </row>
    <row r="330" spans="1:29" s="198" customFormat="1" ht="22.5" hidden="1" x14ac:dyDescent="0.2">
      <c r="A330" s="207">
        <v>2013520000387</v>
      </c>
      <c r="B330" s="208" t="s">
        <v>572</v>
      </c>
      <c r="C330" s="209" t="s">
        <v>16</v>
      </c>
      <c r="D330" s="209" t="s">
        <v>1428</v>
      </c>
      <c r="E330" s="216">
        <f t="shared" ref="E330:E393" si="15">+F330+G330+H330+I330+J330+K330</f>
        <v>549000000</v>
      </c>
      <c r="F330" s="211">
        <v>0</v>
      </c>
      <c r="G330" s="216">
        <v>549000000</v>
      </c>
      <c r="H330" s="211">
        <v>0</v>
      </c>
      <c r="I330" s="211">
        <v>0</v>
      </c>
      <c r="J330" s="211">
        <v>0</v>
      </c>
      <c r="K330" s="211">
        <v>0</v>
      </c>
      <c r="L330" s="211">
        <f t="shared" ref="L330:L393" si="16">+M330+N330+O330+P330+Q330+R330</f>
        <v>101100000</v>
      </c>
      <c r="M330" s="211">
        <v>0</v>
      </c>
      <c r="N330" s="211">
        <v>101100000</v>
      </c>
      <c r="O330" s="211">
        <v>0</v>
      </c>
      <c r="P330" s="211">
        <v>0</v>
      </c>
      <c r="Q330" s="211">
        <v>0</v>
      </c>
      <c r="R330" s="211">
        <v>0</v>
      </c>
      <c r="S330" s="211">
        <f t="shared" ref="S330:S393" si="17">+E330+L330</f>
        <v>650100000</v>
      </c>
      <c r="T330" s="211">
        <v>1185</v>
      </c>
      <c r="U330" s="209" t="s">
        <v>45</v>
      </c>
      <c r="V330" s="209" t="s">
        <v>13</v>
      </c>
      <c r="W330" s="209" t="s">
        <v>17</v>
      </c>
      <c r="X330" s="209" t="s">
        <v>13</v>
      </c>
      <c r="Y330" s="209" t="s">
        <v>194</v>
      </c>
      <c r="Z330" s="209" t="s">
        <v>17</v>
      </c>
      <c r="AA330" s="209" t="s">
        <v>257</v>
      </c>
      <c r="AB330" s="213" t="s">
        <v>1415</v>
      </c>
      <c r="AC330" s="214">
        <v>41499</v>
      </c>
    </row>
    <row r="331" spans="1:29" s="198" customFormat="1" ht="33.75" hidden="1" x14ac:dyDescent="0.2">
      <c r="A331" s="207">
        <v>2013520000388</v>
      </c>
      <c r="B331" s="208" t="s">
        <v>573</v>
      </c>
      <c r="C331" s="209" t="s">
        <v>13</v>
      </c>
      <c r="D331" s="209" t="s">
        <v>1434</v>
      </c>
      <c r="E331" s="216">
        <f t="shared" si="15"/>
        <v>220000000</v>
      </c>
      <c r="F331" s="211">
        <v>0</v>
      </c>
      <c r="G331" s="216">
        <v>220000000</v>
      </c>
      <c r="H331" s="211">
        <v>0</v>
      </c>
      <c r="I331" s="211">
        <v>0</v>
      </c>
      <c r="J331" s="211">
        <v>0</v>
      </c>
      <c r="K331" s="211">
        <v>0</v>
      </c>
      <c r="L331" s="211">
        <f t="shared" si="16"/>
        <v>0</v>
      </c>
      <c r="M331" s="211">
        <v>0</v>
      </c>
      <c r="N331" s="211">
        <v>0</v>
      </c>
      <c r="O331" s="211">
        <v>0</v>
      </c>
      <c r="P331" s="211">
        <v>0</v>
      </c>
      <c r="Q331" s="211">
        <v>0</v>
      </c>
      <c r="R331" s="211">
        <v>0</v>
      </c>
      <c r="S331" s="211">
        <f t="shared" si="17"/>
        <v>220000000</v>
      </c>
      <c r="T331" s="211">
        <v>861</v>
      </c>
      <c r="U331" s="209" t="s">
        <v>66</v>
      </c>
      <c r="V331" s="209" t="s">
        <v>13</v>
      </c>
      <c r="W331" s="209" t="s">
        <v>71</v>
      </c>
      <c r="X331" s="209" t="s">
        <v>13</v>
      </c>
      <c r="Y331" s="209" t="s">
        <v>194</v>
      </c>
      <c r="Z331" s="209" t="s">
        <v>402</v>
      </c>
      <c r="AA331" s="209" t="s">
        <v>443</v>
      </c>
      <c r="AB331" s="213" t="s">
        <v>1129</v>
      </c>
      <c r="AC331" s="214">
        <v>41499</v>
      </c>
    </row>
    <row r="332" spans="1:29" s="198" customFormat="1" ht="22.5" hidden="1" x14ac:dyDescent="0.2">
      <c r="A332" s="207">
        <v>2013520000389</v>
      </c>
      <c r="B332" s="208" t="s">
        <v>1245</v>
      </c>
      <c r="C332" s="209" t="s">
        <v>13</v>
      </c>
      <c r="D332" s="209" t="s">
        <v>1434</v>
      </c>
      <c r="E332" s="216">
        <f t="shared" si="15"/>
        <v>0</v>
      </c>
      <c r="F332" s="211">
        <v>0</v>
      </c>
      <c r="G332" s="216">
        <v>0</v>
      </c>
      <c r="H332" s="211">
        <v>0</v>
      </c>
      <c r="I332" s="211">
        <v>0</v>
      </c>
      <c r="J332" s="211">
        <v>0</v>
      </c>
      <c r="K332" s="211">
        <v>0</v>
      </c>
      <c r="L332" s="211">
        <f t="shared" si="16"/>
        <v>0</v>
      </c>
      <c r="M332" s="211">
        <v>0</v>
      </c>
      <c r="N332" s="211">
        <v>0</v>
      </c>
      <c r="O332" s="211">
        <v>0</v>
      </c>
      <c r="P332" s="211">
        <v>0</v>
      </c>
      <c r="Q332" s="211">
        <v>0</v>
      </c>
      <c r="R332" s="211">
        <v>0</v>
      </c>
      <c r="S332" s="211">
        <v>0</v>
      </c>
      <c r="T332" s="211">
        <v>0</v>
      </c>
      <c r="U332" s="209" t="s">
        <v>1418</v>
      </c>
      <c r="V332" s="209" t="s">
        <v>562</v>
      </c>
      <c r="W332" s="209" t="s">
        <v>1374</v>
      </c>
      <c r="X332" s="209" t="s">
        <v>1375</v>
      </c>
      <c r="Y332" s="209"/>
      <c r="Z332" s="209"/>
      <c r="AA332" s="209"/>
      <c r="AB332" s="213" t="s">
        <v>1134</v>
      </c>
      <c r="AC332" s="214">
        <v>41499</v>
      </c>
    </row>
    <row r="333" spans="1:29" s="198" customFormat="1" ht="56.25" hidden="1" x14ac:dyDescent="0.2">
      <c r="A333" s="207">
        <v>2013520000390</v>
      </c>
      <c r="B333" s="208" t="s">
        <v>574</v>
      </c>
      <c r="C333" s="209" t="s">
        <v>13</v>
      </c>
      <c r="D333" s="209" t="s">
        <v>1434</v>
      </c>
      <c r="E333" s="216">
        <f t="shared" si="15"/>
        <v>61060000</v>
      </c>
      <c r="F333" s="211">
        <v>0</v>
      </c>
      <c r="G333" s="216">
        <v>40060000</v>
      </c>
      <c r="H333" s="211">
        <v>0</v>
      </c>
      <c r="I333" s="211">
        <v>0</v>
      </c>
      <c r="J333" s="211">
        <v>0</v>
      </c>
      <c r="K333" s="211">
        <v>21000000</v>
      </c>
      <c r="L333" s="211">
        <f t="shared" si="16"/>
        <v>0</v>
      </c>
      <c r="M333" s="211">
        <v>0</v>
      </c>
      <c r="N333" s="211">
        <v>0</v>
      </c>
      <c r="O333" s="211">
        <v>0</v>
      </c>
      <c r="P333" s="211">
        <v>0</v>
      </c>
      <c r="Q333" s="211">
        <v>0</v>
      </c>
      <c r="R333" s="211">
        <v>0</v>
      </c>
      <c r="S333" s="211">
        <f t="shared" si="17"/>
        <v>61060000</v>
      </c>
      <c r="T333" s="211">
        <v>1701840</v>
      </c>
      <c r="U333" s="209" t="s">
        <v>49</v>
      </c>
      <c r="V333" s="209" t="s">
        <v>13</v>
      </c>
      <c r="W333" s="209" t="s">
        <v>17</v>
      </c>
      <c r="X333" s="209" t="s">
        <v>13</v>
      </c>
      <c r="Y333" s="209" t="s">
        <v>194</v>
      </c>
      <c r="Z333" s="209" t="s">
        <v>402</v>
      </c>
      <c r="AA333" s="209" t="s">
        <v>403</v>
      </c>
      <c r="AB333" s="213" t="s">
        <v>1129</v>
      </c>
      <c r="AC333" s="214">
        <v>41499</v>
      </c>
    </row>
    <row r="334" spans="1:29" s="198" customFormat="1" ht="33.75" hidden="1" x14ac:dyDescent="0.2">
      <c r="A334" s="207">
        <v>2013520000391</v>
      </c>
      <c r="B334" s="208" t="s">
        <v>1246</v>
      </c>
      <c r="C334" s="209" t="s">
        <v>25</v>
      </c>
      <c r="D334" s="209" t="s">
        <v>1421</v>
      </c>
      <c r="E334" s="216">
        <f t="shared" si="15"/>
        <v>0</v>
      </c>
      <c r="F334" s="211">
        <v>0</v>
      </c>
      <c r="G334" s="216">
        <v>0</v>
      </c>
      <c r="H334" s="211">
        <v>0</v>
      </c>
      <c r="I334" s="211">
        <v>0</v>
      </c>
      <c r="J334" s="211">
        <v>0</v>
      </c>
      <c r="K334" s="211">
        <v>0</v>
      </c>
      <c r="L334" s="211">
        <f t="shared" si="16"/>
        <v>0</v>
      </c>
      <c r="M334" s="211">
        <v>0</v>
      </c>
      <c r="N334" s="211">
        <v>0</v>
      </c>
      <c r="O334" s="211">
        <v>0</v>
      </c>
      <c r="P334" s="211">
        <v>0</v>
      </c>
      <c r="Q334" s="211">
        <v>0</v>
      </c>
      <c r="R334" s="211">
        <v>0</v>
      </c>
      <c r="S334" s="211">
        <v>0</v>
      </c>
      <c r="T334" s="211">
        <v>0</v>
      </c>
      <c r="U334" s="209" t="s">
        <v>204</v>
      </c>
      <c r="V334" s="209" t="s">
        <v>577</v>
      </c>
      <c r="W334" s="209" t="s">
        <v>14</v>
      </c>
      <c r="X334" s="209" t="s">
        <v>577</v>
      </c>
      <c r="Y334" s="209"/>
      <c r="Z334" s="209"/>
      <c r="AA334" s="209"/>
      <c r="AB334" s="213" t="s">
        <v>1134</v>
      </c>
      <c r="AC334" s="214">
        <v>41499</v>
      </c>
    </row>
    <row r="335" spans="1:29" s="198" customFormat="1" ht="56.25" hidden="1" x14ac:dyDescent="0.2">
      <c r="A335" s="207">
        <v>2013520000392</v>
      </c>
      <c r="B335" s="208" t="s">
        <v>575</v>
      </c>
      <c r="C335" s="209" t="s">
        <v>13</v>
      </c>
      <c r="D335" s="209" t="s">
        <v>1434</v>
      </c>
      <c r="E335" s="216">
        <f t="shared" si="15"/>
        <v>1000000000</v>
      </c>
      <c r="F335" s="211">
        <v>0</v>
      </c>
      <c r="G335" s="216">
        <v>0</v>
      </c>
      <c r="H335" s="211">
        <v>0</v>
      </c>
      <c r="I335" s="211">
        <v>1000000000</v>
      </c>
      <c r="J335" s="211">
        <v>0</v>
      </c>
      <c r="K335" s="211">
        <v>0</v>
      </c>
      <c r="L335" s="211">
        <f t="shared" si="16"/>
        <v>0</v>
      </c>
      <c r="M335" s="211">
        <v>0</v>
      </c>
      <c r="N335" s="211">
        <v>0</v>
      </c>
      <c r="O335" s="211">
        <v>0</v>
      </c>
      <c r="P335" s="211">
        <v>0</v>
      </c>
      <c r="Q335" s="211">
        <v>0</v>
      </c>
      <c r="R335" s="211">
        <v>0</v>
      </c>
      <c r="S335" s="211">
        <f t="shared" si="17"/>
        <v>1000000000</v>
      </c>
      <c r="T335" s="211">
        <v>39773</v>
      </c>
      <c r="U335" s="209" t="s">
        <v>40</v>
      </c>
      <c r="V335" s="209" t="s">
        <v>13</v>
      </c>
      <c r="W335" s="209" t="s">
        <v>42</v>
      </c>
      <c r="X335" s="209" t="s">
        <v>13</v>
      </c>
      <c r="Y335" s="209" t="s">
        <v>145</v>
      </c>
      <c r="Z335" s="209" t="s">
        <v>146</v>
      </c>
      <c r="AA335" s="209" t="s">
        <v>147</v>
      </c>
      <c r="AB335" s="213" t="s">
        <v>1130</v>
      </c>
      <c r="AC335" s="214">
        <v>41499</v>
      </c>
    </row>
    <row r="336" spans="1:29" s="198" customFormat="1" ht="45" hidden="1" x14ac:dyDescent="0.2">
      <c r="A336" s="207">
        <v>2013520000393</v>
      </c>
      <c r="B336" s="208" t="s">
        <v>576</v>
      </c>
      <c r="C336" s="209" t="s">
        <v>25</v>
      </c>
      <c r="D336" s="209" t="s">
        <v>1421</v>
      </c>
      <c r="E336" s="216">
        <f t="shared" si="15"/>
        <v>85000000</v>
      </c>
      <c r="F336" s="211">
        <v>0</v>
      </c>
      <c r="G336" s="216">
        <v>75000000</v>
      </c>
      <c r="H336" s="211">
        <v>10000000</v>
      </c>
      <c r="I336" s="211">
        <v>0</v>
      </c>
      <c r="J336" s="211">
        <v>0</v>
      </c>
      <c r="K336" s="211">
        <v>0</v>
      </c>
      <c r="L336" s="211">
        <f t="shared" si="16"/>
        <v>0</v>
      </c>
      <c r="M336" s="211">
        <v>0</v>
      </c>
      <c r="N336" s="211">
        <v>0</v>
      </c>
      <c r="O336" s="211">
        <v>0</v>
      </c>
      <c r="P336" s="211">
        <v>0</v>
      </c>
      <c r="Q336" s="211">
        <v>0</v>
      </c>
      <c r="R336" s="211">
        <v>0</v>
      </c>
      <c r="S336" s="211">
        <f t="shared" si="17"/>
        <v>85000000</v>
      </c>
      <c r="T336" s="211">
        <v>2079</v>
      </c>
      <c r="U336" s="209" t="s">
        <v>12</v>
      </c>
      <c r="V336" s="209" t="s">
        <v>577</v>
      </c>
      <c r="W336" s="209" t="s">
        <v>578</v>
      </c>
      <c r="X336" s="209" t="s">
        <v>577</v>
      </c>
      <c r="Y336" s="209" t="s">
        <v>76</v>
      </c>
      <c r="Z336" s="209" t="s">
        <v>135</v>
      </c>
      <c r="AA336" s="209" t="s">
        <v>136</v>
      </c>
      <c r="AB336" s="213" t="s">
        <v>1129</v>
      </c>
      <c r="AC336" s="214">
        <v>41499</v>
      </c>
    </row>
    <row r="337" spans="1:29" s="198" customFormat="1" ht="45" hidden="1" x14ac:dyDescent="0.2">
      <c r="A337" s="207">
        <v>2013520000394</v>
      </c>
      <c r="B337" s="208" t="s">
        <v>579</v>
      </c>
      <c r="C337" s="209" t="s">
        <v>13</v>
      </c>
      <c r="D337" s="209" t="s">
        <v>1434</v>
      </c>
      <c r="E337" s="216">
        <f t="shared" si="15"/>
        <v>5273000000</v>
      </c>
      <c r="F337" s="211">
        <v>0</v>
      </c>
      <c r="G337" s="216">
        <v>5273000000</v>
      </c>
      <c r="H337" s="211">
        <v>0</v>
      </c>
      <c r="I337" s="211">
        <v>0</v>
      </c>
      <c r="J337" s="211">
        <v>0</v>
      </c>
      <c r="K337" s="211">
        <v>0</v>
      </c>
      <c r="L337" s="211">
        <f t="shared" si="16"/>
        <v>0</v>
      </c>
      <c r="M337" s="211">
        <v>0</v>
      </c>
      <c r="N337" s="211">
        <v>0</v>
      </c>
      <c r="O337" s="211">
        <v>0</v>
      </c>
      <c r="P337" s="211">
        <v>0</v>
      </c>
      <c r="Q337" s="211">
        <v>0</v>
      </c>
      <c r="R337" s="211">
        <v>0</v>
      </c>
      <c r="S337" s="211">
        <f t="shared" si="17"/>
        <v>5273000000</v>
      </c>
      <c r="T337" s="211">
        <v>1541956</v>
      </c>
      <c r="U337" s="209" t="s">
        <v>80</v>
      </c>
      <c r="V337" s="209" t="s">
        <v>13</v>
      </c>
      <c r="W337" s="209" t="s">
        <v>27</v>
      </c>
      <c r="X337" s="209" t="s">
        <v>13</v>
      </c>
      <c r="Y337" s="209" t="s">
        <v>76</v>
      </c>
      <c r="Z337" s="209" t="s">
        <v>135</v>
      </c>
      <c r="AA337" s="209" t="s">
        <v>136</v>
      </c>
      <c r="AB337" s="213" t="s">
        <v>1129</v>
      </c>
      <c r="AC337" s="214">
        <v>41499</v>
      </c>
    </row>
    <row r="338" spans="1:29" s="198" customFormat="1" ht="45" hidden="1" x14ac:dyDescent="0.2">
      <c r="A338" s="207">
        <v>2013520000395</v>
      </c>
      <c r="B338" s="208" t="s">
        <v>580</v>
      </c>
      <c r="C338" s="209" t="s">
        <v>13</v>
      </c>
      <c r="D338" s="209" t="s">
        <v>1434</v>
      </c>
      <c r="E338" s="216">
        <f t="shared" si="15"/>
        <v>489656000</v>
      </c>
      <c r="F338" s="211">
        <v>0</v>
      </c>
      <c r="G338" s="216">
        <v>489656000</v>
      </c>
      <c r="H338" s="211">
        <v>0</v>
      </c>
      <c r="I338" s="211">
        <v>0</v>
      </c>
      <c r="J338" s="211">
        <v>0</v>
      </c>
      <c r="K338" s="211">
        <v>0</v>
      </c>
      <c r="L338" s="211">
        <f t="shared" si="16"/>
        <v>0</v>
      </c>
      <c r="M338" s="211">
        <v>0</v>
      </c>
      <c r="N338" s="211">
        <v>0</v>
      </c>
      <c r="O338" s="211">
        <v>0</v>
      </c>
      <c r="P338" s="211">
        <v>0</v>
      </c>
      <c r="Q338" s="211">
        <v>0</v>
      </c>
      <c r="R338" s="211">
        <v>0</v>
      </c>
      <c r="S338" s="211">
        <f t="shared" si="17"/>
        <v>489656000</v>
      </c>
      <c r="T338" s="211">
        <v>1701782</v>
      </c>
      <c r="U338" s="209" t="s">
        <v>49</v>
      </c>
      <c r="V338" s="209" t="s">
        <v>13</v>
      </c>
      <c r="W338" s="209" t="s">
        <v>17</v>
      </c>
      <c r="X338" s="209" t="s">
        <v>13</v>
      </c>
      <c r="Y338" s="209" t="s">
        <v>194</v>
      </c>
      <c r="Z338" s="209" t="s">
        <v>402</v>
      </c>
      <c r="AA338" s="209" t="s">
        <v>403</v>
      </c>
      <c r="AB338" s="213" t="s">
        <v>1129</v>
      </c>
      <c r="AC338" s="214">
        <v>41499</v>
      </c>
    </row>
    <row r="339" spans="1:29" s="198" customFormat="1" ht="33.75" hidden="1" x14ac:dyDescent="0.2">
      <c r="A339" s="207">
        <v>2013520000396</v>
      </c>
      <c r="B339" s="208" t="s">
        <v>581</v>
      </c>
      <c r="C339" s="209" t="s">
        <v>73</v>
      </c>
      <c r="D339" s="209" t="s">
        <v>1431</v>
      </c>
      <c r="E339" s="216">
        <f t="shared" si="15"/>
        <v>10000000</v>
      </c>
      <c r="F339" s="211">
        <v>0</v>
      </c>
      <c r="G339" s="216">
        <v>10000000</v>
      </c>
      <c r="H339" s="211">
        <v>0</v>
      </c>
      <c r="I339" s="211">
        <v>0</v>
      </c>
      <c r="J339" s="211">
        <v>0</v>
      </c>
      <c r="K339" s="211">
        <v>0</v>
      </c>
      <c r="L339" s="211">
        <f t="shared" si="16"/>
        <v>0</v>
      </c>
      <c r="M339" s="211">
        <v>0</v>
      </c>
      <c r="N339" s="211">
        <v>0</v>
      </c>
      <c r="O339" s="211">
        <v>0</v>
      </c>
      <c r="P339" s="211">
        <v>0</v>
      </c>
      <c r="Q339" s="211">
        <v>0</v>
      </c>
      <c r="R339" s="211">
        <v>0</v>
      </c>
      <c r="S339" s="211">
        <f t="shared" si="17"/>
        <v>10000000</v>
      </c>
      <c r="T339" s="211">
        <v>60</v>
      </c>
      <c r="U339" s="209" t="s">
        <v>12</v>
      </c>
      <c r="V339" s="209" t="s">
        <v>429</v>
      </c>
      <c r="W339" s="209" t="s">
        <v>29</v>
      </c>
      <c r="X339" s="209" t="s">
        <v>13</v>
      </c>
      <c r="Y339" s="209" t="s">
        <v>145</v>
      </c>
      <c r="Z339" s="209" t="s">
        <v>146</v>
      </c>
      <c r="AA339" s="209" t="s">
        <v>282</v>
      </c>
      <c r="AB339" s="213" t="s">
        <v>1129</v>
      </c>
      <c r="AC339" s="214">
        <v>41499</v>
      </c>
    </row>
    <row r="340" spans="1:29" s="198" customFormat="1" ht="22.5" hidden="1" x14ac:dyDescent="0.2">
      <c r="A340" s="207">
        <v>2013520000397</v>
      </c>
      <c r="B340" s="208" t="s">
        <v>582</v>
      </c>
      <c r="C340" s="209" t="s">
        <v>13</v>
      </c>
      <c r="D340" s="209" t="s">
        <v>1434</v>
      </c>
      <c r="E340" s="216">
        <f t="shared" si="15"/>
        <v>2660000000</v>
      </c>
      <c r="F340" s="211">
        <v>0</v>
      </c>
      <c r="G340" s="216">
        <v>2660000000</v>
      </c>
      <c r="H340" s="211">
        <v>0</v>
      </c>
      <c r="I340" s="211">
        <v>0</v>
      </c>
      <c r="J340" s="211">
        <v>0</v>
      </c>
      <c r="K340" s="211">
        <v>0</v>
      </c>
      <c r="L340" s="211">
        <f t="shared" si="16"/>
        <v>0</v>
      </c>
      <c r="M340" s="211">
        <v>0</v>
      </c>
      <c r="N340" s="211">
        <v>0</v>
      </c>
      <c r="O340" s="211">
        <v>0</v>
      </c>
      <c r="P340" s="211">
        <v>0</v>
      </c>
      <c r="Q340" s="211">
        <v>0</v>
      </c>
      <c r="R340" s="211">
        <v>0</v>
      </c>
      <c r="S340" s="211">
        <f t="shared" si="17"/>
        <v>2660000000</v>
      </c>
      <c r="T340" s="211">
        <v>1701840</v>
      </c>
      <c r="U340" s="209" t="s">
        <v>12</v>
      </c>
      <c r="V340" s="209" t="s">
        <v>13</v>
      </c>
      <c r="W340" s="209" t="s">
        <v>34</v>
      </c>
      <c r="X340" s="209" t="s">
        <v>13</v>
      </c>
      <c r="Y340" s="209" t="s">
        <v>145</v>
      </c>
      <c r="Z340" s="209" t="s">
        <v>278</v>
      </c>
      <c r="AA340" s="209" t="s">
        <v>279</v>
      </c>
      <c r="AB340" s="213" t="s">
        <v>1129</v>
      </c>
      <c r="AC340" s="214">
        <v>41499</v>
      </c>
    </row>
    <row r="341" spans="1:29" s="198" customFormat="1" ht="56.25" hidden="1" x14ac:dyDescent="0.2">
      <c r="A341" s="207">
        <v>2013520000398</v>
      </c>
      <c r="B341" s="208" t="s">
        <v>583</v>
      </c>
      <c r="C341" s="209" t="s">
        <v>16</v>
      </c>
      <c r="D341" s="209" t="s">
        <v>1428</v>
      </c>
      <c r="E341" s="216">
        <f t="shared" si="15"/>
        <v>300000000</v>
      </c>
      <c r="F341" s="211">
        <v>0</v>
      </c>
      <c r="G341" s="216">
        <v>300000000</v>
      </c>
      <c r="H341" s="211">
        <v>0</v>
      </c>
      <c r="I341" s="211">
        <v>0</v>
      </c>
      <c r="J341" s="211">
        <v>0</v>
      </c>
      <c r="K341" s="211">
        <v>0</v>
      </c>
      <c r="L341" s="211">
        <f t="shared" si="16"/>
        <v>0</v>
      </c>
      <c r="M341" s="211">
        <v>0</v>
      </c>
      <c r="N341" s="211">
        <v>0</v>
      </c>
      <c r="O341" s="211">
        <v>0</v>
      </c>
      <c r="P341" s="211">
        <v>0</v>
      </c>
      <c r="Q341" s="211">
        <v>0</v>
      </c>
      <c r="R341" s="211">
        <v>0</v>
      </c>
      <c r="S341" s="211">
        <f t="shared" si="17"/>
        <v>300000000</v>
      </c>
      <c r="T341" s="211">
        <v>154195</v>
      </c>
      <c r="U341" s="209" t="s">
        <v>360</v>
      </c>
      <c r="V341" s="209" t="s">
        <v>13</v>
      </c>
      <c r="W341" s="209" t="s">
        <v>108</v>
      </c>
      <c r="X341" s="209" t="s">
        <v>13</v>
      </c>
      <c r="Y341" s="209" t="s">
        <v>174</v>
      </c>
      <c r="Z341" s="209" t="s">
        <v>206</v>
      </c>
      <c r="AA341" s="209" t="s">
        <v>361</v>
      </c>
      <c r="AB341" s="213" t="s">
        <v>1129</v>
      </c>
      <c r="AC341" s="214">
        <v>41499</v>
      </c>
    </row>
    <row r="342" spans="1:29" s="198" customFormat="1" ht="33.75" hidden="1" x14ac:dyDescent="0.2">
      <c r="A342" s="207">
        <v>2013520000399</v>
      </c>
      <c r="B342" s="208" t="s">
        <v>898</v>
      </c>
      <c r="C342" s="209" t="s">
        <v>13</v>
      </c>
      <c r="D342" s="209" t="s">
        <v>1434</v>
      </c>
      <c r="E342" s="216">
        <f t="shared" si="15"/>
        <v>411551442646</v>
      </c>
      <c r="F342" s="211">
        <v>0</v>
      </c>
      <c r="G342" s="216">
        <v>411551442646</v>
      </c>
      <c r="H342" s="211">
        <v>0</v>
      </c>
      <c r="I342" s="211">
        <v>0</v>
      </c>
      <c r="J342" s="211">
        <v>0</v>
      </c>
      <c r="K342" s="211">
        <v>0</v>
      </c>
      <c r="L342" s="211">
        <f t="shared" si="16"/>
        <v>0</v>
      </c>
      <c r="M342" s="211">
        <v>0</v>
      </c>
      <c r="N342" s="211">
        <v>0</v>
      </c>
      <c r="O342" s="211">
        <v>0</v>
      </c>
      <c r="P342" s="211">
        <v>0</v>
      </c>
      <c r="Q342" s="211">
        <v>0</v>
      </c>
      <c r="R342" s="211">
        <v>0</v>
      </c>
      <c r="S342" s="211">
        <f t="shared" si="17"/>
        <v>411551442646</v>
      </c>
      <c r="T342" s="211">
        <v>174684</v>
      </c>
      <c r="U342" s="209" t="s">
        <v>51</v>
      </c>
      <c r="V342" s="209" t="s">
        <v>1376</v>
      </c>
      <c r="W342" s="209" t="s">
        <v>27</v>
      </c>
      <c r="X342" s="209" t="s">
        <v>1376</v>
      </c>
      <c r="Y342" s="209" t="s">
        <v>1377</v>
      </c>
      <c r="Z342" s="209" t="s">
        <v>77</v>
      </c>
      <c r="AA342" s="209" t="s">
        <v>78</v>
      </c>
      <c r="AB342" s="213" t="s">
        <v>1129</v>
      </c>
      <c r="AC342" s="214">
        <v>41499</v>
      </c>
    </row>
    <row r="343" spans="1:29" s="198" customFormat="1" ht="33.75" hidden="1" x14ac:dyDescent="0.2">
      <c r="A343" s="207">
        <v>2013520000400</v>
      </c>
      <c r="B343" s="208" t="s">
        <v>584</v>
      </c>
      <c r="C343" s="209" t="s">
        <v>13</v>
      </c>
      <c r="D343" s="209" t="s">
        <v>1434</v>
      </c>
      <c r="E343" s="216">
        <f t="shared" si="15"/>
        <v>3809999983</v>
      </c>
      <c r="F343" s="211">
        <v>1952338135</v>
      </c>
      <c r="G343" s="216">
        <v>974694924</v>
      </c>
      <c r="H343" s="211">
        <v>882966924</v>
      </c>
      <c r="I343" s="211">
        <v>0</v>
      </c>
      <c r="J343" s="211">
        <v>0</v>
      </c>
      <c r="K343" s="211">
        <v>0</v>
      </c>
      <c r="L343" s="211">
        <f t="shared" si="16"/>
        <v>0</v>
      </c>
      <c r="M343" s="211">
        <v>0</v>
      </c>
      <c r="N343" s="211">
        <v>0</v>
      </c>
      <c r="O343" s="211">
        <v>0</v>
      </c>
      <c r="P343" s="211">
        <v>0</v>
      </c>
      <c r="Q343" s="211">
        <v>0</v>
      </c>
      <c r="R343" s="211">
        <v>0</v>
      </c>
      <c r="S343" s="211">
        <f t="shared" si="17"/>
        <v>3809999983</v>
      </c>
      <c r="T343" s="211">
        <v>2250</v>
      </c>
      <c r="U343" s="209" t="s">
        <v>12</v>
      </c>
      <c r="V343" s="209" t="s">
        <v>13</v>
      </c>
      <c r="W343" s="209" t="s">
        <v>106</v>
      </c>
      <c r="X343" s="209" t="s">
        <v>13</v>
      </c>
      <c r="Y343" s="209" t="s">
        <v>76</v>
      </c>
      <c r="Z343" s="209" t="s">
        <v>421</v>
      </c>
      <c r="AA343" s="209" t="s">
        <v>422</v>
      </c>
      <c r="AB343" s="213" t="s">
        <v>1129</v>
      </c>
      <c r="AC343" s="214">
        <v>41499</v>
      </c>
    </row>
    <row r="344" spans="1:29" s="198" customFormat="1" ht="56.25" hidden="1" x14ac:dyDescent="0.2">
      <c r="A344" s="207">
        <v>2013520000401</v>
      </c>
      <c r="B344" s="208" t="s">
        <v>585</v>
      </c>
      <c r="C344" s="209" t="s">
        <v>16</v>
      </c>
      <c r="D344" s="209" t="s">
        <v>1428</v>
      </c>
      <c r="E344" s="216">
        <f t="shared" si="15"/>
        <v>400000000</v>
      </c>
      <c r="F344" s="211">
        <v>0</v>
      </c>
      <c r="G344" s="216">
        <v>400000000</v>
      </c>
      <c r="H344" s="211">
        <v>0</v>
      </c>
      <c r="I344" s="211">
        <v>0</v>
      </c>
      <c r="J344" s="211">
        <v>0</v>
      </c>
      <c r="K344" s="211">
        <v>0</v>
      </c>
      <c r="L344" s="211">
        <f t="shared" si="16"/>
        <v>0</v>
      </c>
      <c r="M344" s="211">
        <v>0</v>
      </c>
      <c r="N344" s="211">
        <v>0</v>
      </c>
      <c r="O344" s="211">
        <v>0</v>
      </c>
      <c r="P344" s="211">
        <v>0</v>
      </c>
      <c r="Q344" s="211">
        <v>0</v>
      </c>
      <c r="R344" s="211">
        <v>0</v>
      </c>
      <c r="S344" s="211">
        <f t="shared" si="17"/>
        <v>400000000</v>
      </c>
      <c r="T344" s="211">
        <v>154195</v>
      </c>
      <c r="U344" s="209" t="s">
        <v>360</v>
      </c>
      <c r="V344" s="209" t="s">
        <v>13</v>
      </c>
      <c r="W344" s="209" t="s">
        <v>108</v>
      </c>
      <c r="X344" s="209" t="s">
        <v>13</v>
      </c>
      <c r="Y344" s="209" t="s">
        <v>174</v>
      </c>
      <c r="Z344" s="209" t="s">
        <v>206</v>
      </c>
      <c r="AA344" s="209" t="s">
        <v>361</v>
      </c>
      <c r="AB344" s="213" t="s">
        <v>1129</v>
      </c>
      <c r="AC344" s="214">
        <v>41499</v>
      </c>
    </row>
    <row r="345" spans="1:29" s="198" customFormat="1" ht="33.75" hidden="1" x14ac:dyDescent="0.2">
      <c r="A345" s="207">
        <v>2013520000402</v>
      </c>
      <c r="B345" s="208" t="s">
        <v>586</v>
      </c>
      <c r="C345" s="209" t="s">
        <v>13</v>
      </c>
      <c r="D345" s="209" t="s">
        <v>1434</v>
      </c>
      <c r="E345" s="216">
        <f t="shared" si="15"/>
        <v>105000000</v>
      </c>
      <c r="F345" s="211">
        <v>0</v>
      </c>
      <c r="G345" s="216">
        <v>105000000</v>
      </c>
      <c r="H345" s="211">
        <v>0</v>
      </c>
      <c r="I345" s="211">
        <v>0</v>
      </c>
      <c r="J345" s="211">
        <v>0</v>
      </c>
      <c r="K345" s="211">
        <v>0</v>
      </c>
      <c r="L345" s="211">
        <f t="shared" si="16"/>
        <v>0</v>
      </c>
      <c r="M345" s="211">
        <v>0</v>
      </c>
      <c r="N345" s="211">
        <v>0</v>
      </c>
      <c r="O345" s="211">
        <v>0</v>
      </c>
      <c r="P345" s="211">
        <v>0</v>
      </c>
      <c r="Q345" s="211">
        <v>0</v>
      </c>
      <c r="R345" s="211">
        <v>0</v>
      </c>
      <c r="S345" s="211">
        <f t="shared" si="17"/>
        <v>105000000</v>
      </c>
      <c r="T345" s="211">
        <v>1701840</v>
      </c>
      <c r="U345" s="209" t="s">
        <v>49</v>
      </c>
      <c r="V345" s="209" t="s">
        <v>13</v>
      </c>
      <c r="W345" s="209" t="s">
        <v>17</v>
      </c>
      <c r="X345" s="209" t="s">
        <v>13</v>
      </c>
      <c r="Y345" s="209" t="s">
        <v>194</v>
      </c>
      <c r="Z345" s="209" t="s">
        <v>17</v>
      </c>
      <c r="AA345" s="209" t="s">
        <v>257</v>
      </c>
      <c r="AB345" s="213" t="s">
        <v>1129</v>
      </c>
      <c r="AC345" s="214">
        <v>41499</v>
      </c>
    </row>
    <row r="346" spans="1:29" s="198" customFormat="1" ht="56.25" hidden="1" x14ac:dyDescent="0.2">
      <c r="A346" s="207">
        <v>2013520000403</v>
      </c>
      <c r="B346" s="208" t="s">
        <v>587</v>
      </c>
      <c r="C346" s="209" t="s">
        <v>16</v>
      </c>
      <c r="D346" s="209" t="s">
        <v>1428</v>
      </c>
      <c r="E346" s="216">
        <f t="shared" si="15"/>
        <v>300000000</v>
      </c>
      <c r="F346" s="211">
        <v>0</v>
      </c>
      <c r="G346" s="216">
        <v>300000000</v>
      </c>
      <c r="H346" s="211">
        <v>0</v>
      </c>
      <c r="I346" s="211">
        <v>0</v>
      </c>
      <c r="J346" s="211">
        <v>0</v>
      </c>
      <c r="K346" s="211">
        <v>0</v>
      </c>
      <c r="L346" s="211">
        <f t="shared" si="16"/>
        <v>290000000</v>
      </c>
      <c r="M346" s="211">
        <v>0</v>
      </c>
      <c r="N346" s="211">
        <v>290000000</v>
      </c>
      <c r="O346" s="211">
        <v>0</v>
      </c>
      <c r="P346" s="211">
        <v>0</v>
      </c>
      <c r="Q346" s="211">
        <v>0</v>
      </c>
      <c r="R346" s="211">
        <v>0</v>
      </c>
      <c r="S346" s="211">
        <f t="shared" si="17"/>
        <v>590000000</v>
      </c>
      <c r="T346" s="211">
        <v>77097</v>
      </c>
      <c r="U346" s="209" t="s">
        <v>360</v>
      </c>
      <c r="V346" s="209" t="s">
        <v>13</v>
      </c>
      <c r="W346" s="209" t="s">
        <v>108</v>
      </c>
      <c r="X346" s="209" t="s">
        <v>13</v>
      </c>
      <c r="Y346" s="209" t="s">
        <v>174</v>
      </c>
      <c r="Z346" s="209" t="s">
        <v>206</v>
      </c>
      <c r="AA346" s="209" t="s">
        <v>361</v>
      </c>
      <c r="AB346" s="213" t="s">
        <v>1415</v>
      </c>
      <c r="AC346" s="214">
        <v>41499</v>
      </c>
    </row>
    <row r="347" spans="1:29" s="198" customFormat="1" ht="33.75" hidden="1" x14ac:dyDescent="0.2">
      <c r="A347" s="207">
        <v>2013520000404</v>
      </c>
      <c r="B347" s="208" t="s">
        <v>588</v>
      </c>
      <c r="C347" s="209" t="s">
        <v>13</v>
      </c>
      <c r="D347" s="209" t="s">
        <v>1434</v>
      </c>
      <c r="E347" s="216">
        <f t="shared" si="15"/>
        <v>4883405831</v>
      </c>
      <c r="F347" s="211">
        <v>0</v>
      </c>
      <c r="G347" s="216">
        <v>2802405831</v>
      </c>
      <c r="H347" s="211">
        <v>0</v>
      </c>
      <c r="I347" s="211">
        <v>2081000000</v>
      </c>
      <c r="J347" s="211">
        <v>0</v>
      </c>
      <c r="K347" s="211">
        <v>0</v>
      </c>
      <c r="L347" s="211">
        <f t="shared" si="16"/>
        <v>0</v>
      </c>
      <c r="M347" s="211">
        <v>0</v>
      </c>
      <c r="N347" s="211">
        <v>0</v>
      </c>
      <c r="O347" s="211">
        <v>0</v>
      </c>
      <c r="P347" s="211">
        <v>0</v>
      </c>
      <c r="Q347" s="211">
        <v>0</v>
      </c>
      <c r="R347" s="211">
        <v>0</v>
      </c>
      <c r="S347" s="211">
        <f t="shared" si="17"/>
        <v>4883405831</v>
      </c>
      <c r="T347" s="211">
        <v>174684</v>
      </c>
      <c r="U347" s="209" t="s">
        <v>51</v>
      </c>
      <c r="V347" s="209" t="s">
        <v>13</v>
      </c>
      <c r="W347" s="209" t="s">
        <v>27</v>
      </c>
      <c r="X347" s="209" t="s">
        <v>13</v>
      </c>
      <c r="Y347" s="209" t="s">
        <v>76</v>
      </c>
      <c r="Z347" s="209" t="s">
        <v>77</v>
      </c>
      <c r="AA347" s="209" t="s">
        <v>164</v>
      </c>
      <c r="AB347" s="213" t="s">
        <v>1129</v>
      </c>
      <c r="AC347" s="214">
        <v>41500</v>
      </c>
    </row>
    <row r="348" spans="1:29" s="198" customFormat="1" ht="22.5" hidden="1" x14ac:dyDescent="0.2">
      <c r="A348" s="207">
        <v>2013520000405</v>
      </c>
      <c r="B348" s="208" t="s">
        <v>589</v>
      </c>
      <c r="C348" s="209" t="s">
        <v>13</v>
      </c>
      <c r="D348" s="209" t="s">
        <v>1434</v>
      </c>
      <c r="E348" s="216">
        <f t="shared" si="15"/>
        <v>250000000</v>
      </c>
      <c r="F348" s="211">
        <v>0</v>
      </c>
      <c r="G348" s="216">
        <v>250000000</v>
      </c>
      <c r="H348" s="211">
        <v>0</v>
      </c>
      <c r="I348" s="211">
        <v>0</v>
      </c>
      <c r="J348" s="211">
        <v>0</v>
      </c>
      <c r="K348" s="211">
        <v>0</v>
      </c>
      <c r="L348" s="211">
        <f t="shared" si="16"/>
        <v>0</v>
      </c>
      <c r="M348" s="211">
        <v>0</v>
      </c>
      <c r="N348" s="211">
        <v>0</v>
      </c>
      <c r="O348" s="211">
        <v>0</v>
      </c>
      <c r="P348" s="211">
        <v>0</v>
      </c>
      <c r="Q348" s="211">
        <v>0</v>
      </c>
      <c r="R348" s="211">
        <v>0</v>
      </c>
      <c r="S348" s="211">
        <f t="shared" si="17"/>
        <v>250000000</v>
      </c>
      <c r="T348" s="211">
        <v>500</v>
      </c>
      <c r="U348" s="209" t="s">
        <v>66</v>
      </c>
      <c r="V348" s="209" t="s">
        <v>13</v>
      </c>
      <c r="W348" s="209" t="s">
        <v>71</v>
      </c>
      <c r="X348" s="209" t="s">
        <v>13</v>
      </c>
      <c r="Y348" s="209" t="s">
        <v>194</v>
      </c>
      <c r="Z348" s="209" t="s">
        <v>402</v>
      </c>
      <c r="AA348" s="209" t="s">
        <v>443</v>
      </c>
      <c r="AB348" s="213" t="s">
        <v>1129</v>
      </c>
      <c r="AC348" s="214">
        <v>41500</v>
      </c>
    </row>
    <row r="349" spans="1:29" s="198" customFormat="1" ht="22.5" hidden="1" x14ac:dyDescent="0.2">
      <c r="A349" s="207">
        <v>2013520000406</v>
      </c>
      <c r="B349" s="208" t="s">
        <v>588</v>
      </c>
      <c r="C349" s="209" t="s">
        <v>13</v>
      </c>
      <c r="D349" s="209" t="s">
        <v>1434</v>
      </c>
      <c r="E349" s="216">
        <f t="shared" si="15"/>
        <v>0</v>
      </c>
      <c r="F349" s="211">
        <v>0</v>
      </c>
      <c r="G349" s="216">
        <v>0</v>
      </c>
      <c r="H349" s="211">
        <v>0</v>
      </c>
      <c r="I349" s="211">
        <v>0</v>
      </c>
      <c r="J349" s="211">
        <v>0</v>
      </c>
      <c r="K349" s="211">
        <v>0</v>
      </c>
      <c r="L349" s="211">
        <f t="shared" si="16"/>
        <v>0</v>
      </c>
      <c r="M349" s="211">
        <v>0</v>
      </c>
      <c r="N349" s="211">
        <v>0</v>
      </c>
      <c r="O349" s="211">
        <v>0</v>
      </c>
      <c r="P349" s="211">
        <v>0</v>
      </c>
      <c r="Q349" s="211">
        <v>0</v>
      </c>
      <c r="R349" s="211">
        <v>0</v>
      </c>
      <c r="S349" s="211">
        <f t="shared" si="17"/>
        <v>0</v>
      </c>
      <c r="T349" s="211">
        <v>0</v>
      </c>
      <c r="U349" s="209" t="s">
        <v>51</v>
      </c>
      <c r="V349" s="209" t="s">
        <v>1376</v>
      </c>
      <c r="W349" s="209" t="s">
        <v>1367</v>
      </c>
      <c r="X349" s="209" t="s">
        <v>1376</v>
      </c>
      <c r="Y349" s="209"/>
      <c r="Z349" s="209"/>
      <c r="AA349" s="209"/>
      <c r="AB349" s="213" t="s">
        <v>1134</v>
      </c>
      <c r="AC349" s="214">
        <v>41500</v>
      </c>
    </row>
    <row r="350" spans="1:29" s="198" customFormat="1" ht="33.75" hidden="1" x14ac:dyDescent="0.2">
      <c r="A350" s="207">
        <v>2013520000407</v>
      </c>
      <c r="B350" s="208" t="s">
        <v>899</v>
      </c>
      <c r="C350" s="209" t="s">
        <v>13</v>
      </c>
      <c r="D350" s="209" t="s">
        <v>1434</v>
      </c>
      <c r="E350" s="216">
        <f t="shared" si="15"/>
        <v>1903534867</v>
      </c>
      <c r="F350" s="211">
        <v>0</v>
      </c>
      <c r="G350" s="216">
        <v>1903534867</v>
      </c>
      <c r="H350" s="211">
        <v>0</v>
      </c>
      <c r="I350" s="211">
        <v>0</v>
      </c>
      <c r="J350" s="211">
        <v>0</v>
      </c>
      <c r="K350" s="211">
        <v>0</v>
      </c>
      <c r="L350" s="211">
        <f t="shared" si="16"/>
        <v>0</v>
      </c>
      <c r="M350" s="211">
        <v>0</v>
      </c>
      <c r="N350" s="211">
        <v>0</v>
      </c>
      <c r="O350" s="211">
        <v>0</v>
      </c>
      <c r="P350" s="211">
        <v>0</v>
      </c>
      <c r="Q350" s="211">
        <v>0</v>
      </c>
      <c r="R350" s="211">
        <v>0</v>
      </c>
      <c r="S350" s="211">
        <f t="shared" si="17"/>
        <v>1903534867</v>
      </c>
      <c r="T350" s="211">
        <v>1681</v>
      </c>
      <c r="U350" s="209" t="s">
        <v>1376</v>
      </c>
      <c r="V350" s="209" t="s">
        <v>1376</v>
      </c>
      <c r="W350" s="209" t="s">
        <v>1367</v>
      </c>
      <c r="X350" s="209" t="s">
        <v>1376</v>
      </c>
      <c r="Y350" s="209" t="s">
        <v>76</v>
      </c>
      <c r="Z350" s="209" t="s">
        <v>77</v>
      </c>
      <c r="AA350" s="209" t="s">
        <v>178</v>
      </c>
      <c r="AB350" s="213" t="s">
        <v>1129</v>
      </c>
      <c r="AC350" s="214">
        <v>41500</v>
      </c>
    </row>
    <row r="351" spans="1:29" s="198" customFormat="1" ht="33.75" hidden="1" x14ac:dyDescent="0.2">
      <c r="A351" s="207">
        <v>2013520000408</v>
      </c>
      <c r="B351" s="208" t="s">
        <v>590</v>
      </c>
      <c r="C351" s="209" t="s">
        <v>13</v>
      </c>
      <c r="D351" s="209" t="s">
        <v>1434</v>
      </c>
      <c r="E351" s="216">
        <f t="shared" si="15"/>
        <v>18711188458</v>
      </c>
      <c r="F351" s="211">
        <v>16921188458</v>
      </c>
      <c r="G351" s="216">
        <v>1070000000</v>
      </c>
      <c r="H351" s="211">
        <v>720000000</v>
      </c>
      <c r="I351" s="211">
        <v>0</v>
      </c>
      <c r="J351" s="211">
        <v>0</v>
      </c>
      <c r="K351" s="211">
        <v>0</v>
      </c>
      <c r="L351" s="211">
        <f t="shared" si="16"/>
        <v>0</v>
      </c>
      <c r="M351" s="211">
        <v>0</v>
      </c>
      <c r="N351" s="211">
        <v>0</v>
      </c>
      <c r="O351" s="211">
        <v>0</v>
      </c>
      <c r="P351" s="211">
        <v>0</v>
      </c>
      <c r="Q351" s="211">
        <v>0</v>
      </c>
      <c r="R351" s="211">
        <v>0</v>
      </c>
      <c r="S351" s="211">
        <f t="shared" si="17"/>
        <v>18711188458</v>
      </c>
      <c r="T351" s="211">
        <v>2000</v>
      </c>
      <c r="U351" s="209" t="s">
        <v>12</v>
      </c>
      <c r="V351" s="209" t="s">
        <v>13</v>
      </c>
      <c r="W351" s="209" t="s">
        <v>106</v>
      </c>
      <c r="X351" s="209" t="s">
        <v>13</v>
      </c>
      <c r="Y351" s="209" t="s">
        <v>76</v>
      </c>
      <c r="Z351" s="209" t="s">
        <v>421</v>
      </c>
      <c r="AA351" s="209" t="s">
        <v>422</v>
      </c>
      <c r="AB351" s="213" t="s">
        <v>1129</v>
      </c>
      <c r="AC351" s="214">
        <v>41500</v>
      </c>
    </row>
    <row r="352" spans="1:29" s="198" customFormat="1" ht="45" hidden="1" x14ac:dyDescent="0.2">
      <c r="A352" s="207">
        <v>2013520000409</v>
      </c>
      <c r="B352" s="208" t="s">
        <v>591</v>
      </c>
      <c r="C352" s="209" t="s">
        <v>13</v>
      </c>
      <c r="D352" s="209" t="s">
        <v>1434</v>
      </c>
      <c r="E352" s="216">
        <f t="shared" si="15"/>
        <v>70000000</v>
      </c>
      <c r="F352" s="211">
        <v>0</v>
      </c>
      <c r="G352" s="216">
        <v>70000000</v>
      </c>
      <c r="H352" s="211">
        <v>0</v>
      </c>
      <c r="I352" s="211">
        <v>0</v>
      </c>
      <c r="J352" s="211">
        <v>0</v>
      </c>
      <c r="K352" s="211">
        <v>0</v>
      </c>
      <c r="L352" s="211">
        <f t="shared" si="16"/>
        <v>0</v>
      </c>
      <c r="M352" s="211">
        <v>0</v>
      </c>
      <c r="N352" s="211">
        <v>0</v>
      </c>
      <c r="O352" s="211">
        <v>0</v>
      </c>
      <c r="P352" s="211">
        <v>0</v>
      </c>
      <c r="Q352" s="211">
        <v>0</v>
      </c>
      <c r="R352" s="211">
        <v>0</v>
      </c>
      <c r="S352" s="211">
        <f t="shared" si="17"/>
        <v>70000000</v>
      </c>
      <c r="T352" s="211">
        <v>250</v>
      </c>
      <c r="U352" s="209" t="s">
        <v>66</v>
      </c>
      <c r="V352" s="209" t="s">
        <v>13</v>
      </c>
      <c r="W352" s="209" t="s">
        <v>71</v>
      </c>
      <c r="X352" s="209" t="s">
        <v>13</v>
      </c>
      <c r="Y352" s="209" t="s">
        <v>194</v>
      </c>
      <c r="Z352" s="209" t="s">
        <v>402</v>
      </c>
      <c r="AA352" s="209" t="s">
        <v>403</v>
      </c>
      <c r="AB352" s="213" t="s">
        <v>1129</v>
      </c>
      <c r="AC352" s="214">
        <v>41500</v>
      </c>
    </row>
    <row r="353" spans="1:29" s="198" customFormat="1" ht="33.75" hidden="1" x14ac:dyDescent="0.2">
      <c r="A353" s="207">
        <v>2013520000410</v>
      </c>
      <c r="B353" s="208" t="s">
        <v>592</v>
      </c>
      <c r="C353" s="209" t="s">
        <v>61</v>
      </c>
      <c r="D353" s="209" t="s">
        <v>1423</v>
      </c>
      <c r="E353" s="216">
        <f t="shared" si="15"/>
        <v>40000000</v>
      </c>
      <c r="F353" s="211">
        <v>0</v>
      </c>
      <c r="G353" s="216">
        <v>40000000</v>
      </c>
      <c r="H353" s="211">
        <v>0</v>
      </c>
      <c r="I353" s="211">
        <v>0</v>
      </c>
      <c r="J353" s="211">
        <v>0</v>
      </c>
      <c r="K353" s="211">
        <v>0</v>
      </c>
      <c r="L353" s="211">
        <f t="shared" si="16"/>
        <v>0</v>
      </c>
      <c r="M353" s="211">
        <v>0</v>
      </c>
      <c r="N353" s="211">
        <v>0</v>
      </c>
      <c r="O353" s="211">
        <v>0</v>
      </c>
      <c r="P353" s="211">
        <v>0</v>
      </c>
      <c r="Q353" s="211">
        <v>0</v>
      </c>
      <c r="R353" s="211">
        <v>0</v>
      </c>
      <c r="S353" s="211">
        <f t="shared" si="17"/>
        <v>40000000</v>
      </c>
      <c r="T353" s="211">
        <v>200</v>
      </c>
      <c r="U353" s="209" t="s">
        <v>12</v>
      </c>
      <c r="V353" s="209" t="s">
        <v>13</v>
      </c>
      <c r="W353" s="209" t="s">
        <v>29</v>
      </c>
      <c r="X353" s="209" t="s">
        <v>13</v>
      </c>
      <c r="Y353" s="209" t="s">
        <v>145</v>
      </c>
      <c r="Z353" s="209" t="s">
        <v>146</v>
      </c>
      <c r="AA353" s="209" t="s">
        <v>282</v>
      </c>
      <c r="AB353" s="213" t="s">
        <v>1129</v>
      </c>
      <c r="AC353" s="214">
        <v>41500</v>
      </c>
    </row>
    <row r="354" spans="1:29" s="198" customFormat="1" ht="22.5" hidden="1" x14ac:dyDescent="0.2">
      <c r="A354" s="207">
        <v>2013520000411</v>
      </c>
      <c r="B354" s="208" t="s">
        <v>593</v>
      </c>
      <c r="C354" s="209" t="s">
        <v>13</v>
      </c>
      <c r="D354" s="209" t="s">
        <v>1434</v>
      </c>
      <c r="E354" s="216">
        <f t="shared" si="15"/>
        <v>30000000</v>
      </c>
      <c r="F354" s="211">
        <v>0</v>
      </c>
      <c r="G354" s="216">
        <v>30000000</v>
      </c>
      <c r="H354" s="211">
        <v>0</v>
      </c>
      <c r="I354" s="211">
        <v>0</v>
      </c>
      <c r="J354" s="211">
        <v>0</v>
      </c>
      <c r="K354" s="211">
        <v>0</v>
      </c>
      <c r="L354" s="211">
        <f t="shared" si="16"/>
        <v>0</v>
      </c>
      <c r="M354" s="211">
        <v>0</v>
      </c>
      <c r="N354" s="211">
        <v>0</v>
      </c>
      <c r="O354" s="211">
        <v>0</v>
      </c>
      <c r="P354" s="211">
        <v>0</v>
      </c>
      <c r="Q354" s="211">
        <v>0</v>
      </c>
      <c r="R354" s="211">
        <v>0</v>
      </c>
      <c r="S354" s="211">
        <f t="shared" si="17"/>
        <v>30000000</v>
      </c>
      <c r="T354" s="211">
        <v>1701840</v>
      </c>
      <c r="U354" s="209" t="s">
        <v>594</v>
      </c>
      <c r="V354" s="209" t="s">
        <v>13</v>
      </c>
      <c r="W354" s="209" t="s">
        <v>29</v>
      </c>
      <c r="X354" s="209" t="s">
        <v>13</v>
      </c>
      <c r="Y354" s="209" t="s">
        <v>145</v>
      </c>
      <c r="Z354" s="209" t="s">
        <v>146</v>
      </c>
      <c r="AA354" s="209" t="s">
        <v>201</v>
      </c>
      <c r="AB354" s="213" t="s">
        <v>1129</v>
      </c>
      <c r="AC354" s="214">
        <v>41500</v>
      </c>
    </row>
    <row r="355" spans="1:29" s="198" customFormat="1" ht="33.75" hidden="1" x14ac:dyDescent="0.2">
      <c r="A355" s="207">
        <v>2013520000412</v>
      </c>
      <c r="B355" s="208" t="s">
        <v>595</v>
      </c>
      <c r="C355" s="209" t="s">
        <v>13</v>
      </c>
      <c r="D355" s="209" t="s">
        <v>1434</v>
      </c>
      <c r="E355" s="216">
        <f t="shared" si="15"/>
        <v>370000000</v>
      </c>
      <c r="F355" s="211">
        <v>0</v>
      </c>
      <c r="G355" s="216">
        <v>370000000</v>
      </c>
      <c r="H355" s="211">
        <v>0</v>
      </c>
      <c r="I355" s="211">
        <v>0</v>
      </c>
      <c r="J355" s="211">
        <v>0</v>
      </c>
      <c r="K355" s="211">
        <v>0</v>
      </c>
      <c r="L355" s="211">
        <f t="shared" si="16"/>
        <v>0</v>
      </c>
      <c r="M355" s="211">
        <v>0</v>
      </c>
      <c r="N355" s="211">
        <v>0</v>
      </c>
      <c r="O355" s="211">
        <v>0</v>
      </c>
      <c r="P355" s="211">
        <v>0</v>
      </c>
      <c r="Q355" s="211">
        <v>0</v>
      </c>
      <c r="R355" s="211">
        <v>0</v>
      </c>
      <c r="S355" s="211">
        <f t="shared" si="17"/>
        <v>370000000</v>
      </c>
      <c r="T355" s="211">
        <v>270433</v>
      </c>
      <c r="U355" s="209" t="s">
        <v>66</v>
      </c>
      <c r="V355" s="209" t="s">
        <v>13</v>
      </c>
      <c r="W355" s="209" t="s">
        <v>17</v>
      </c>
      <c r="X355" s="209" t="s">
        <v>13</v>
      </c>
      <c r="Y355" s="209" t="s">
        <v>76</v>
      </c>
      <c r="Z355" s="209" t="s">
        <v>190</v>
      </c>
      <c r="AA355" s="209" t="s">
        <v>596</v>
      </c>
      <c r="AB355" s="213" t="s">
        <v>1129</v>
      </c>
      <c r="AC355" s="214">
        <v>41500</v>
      </c>
    </row>
    <row r="356" spans="1:29" s="198" customFormat="1" ht="33.75" hidden="1" x14ac:dyDescent="0.2">
      <c r="A356" s="207">
        <v>2013520000413</v>
      </c>
      <c r="B356" s="208" t="s">
        <v>597</v>
      </c>
      <c r="C356" s="209" t="s">
        <v>73</v>
      </c>
      <c r="D356" s="209" t="s">
        <v>1431</v>
      </c>
      <c r="E356" s="216">
        <f t="shared" si="15"/>
        <v>70000000</v>
      </c>
      <c r="F356" s="211">
        <v>0</v>
      </c>
      <c r="G356" s="216">
        <v>70000000</v>
      </c>
      <c r="H356" s="211">
        <v>0</v>
      </c>
      <c r="I356" s="211">
        <v>0</v>
      </c>
      <c r="J356" s="211">
        <v>0</v>
      </c>
      <c r="K356" s="211">
        <v>0</v>
      </c>
      <c r="L356" s="211">
        <f t="shared" si="16"/>
        <v>0</v>
      </c>
      <c r="M356" s="211">
        <v>0</v>
      </c>
      <c r="N356" s="211">
        <v>0</v>
      </c>
      <c r="O356" s="211">
        <v>0</v>
      </c>
      <c r="P356" s="211">
        <v>0</v>
      </c>
      <c r="Q356" s="211">
        <v>0</v>
      </c>
      <c r="R356" s="211">
        <v>0</v>
      </c>
      <c r="S356" s="211">
        <f t="shared" si="17"/>
        <v>70000000</v>
      </c>
      <c r="T356" s="211">
        <v>600</v>
      </c>
      <c r="U356" s="209" t="s">
        <v>12</v>
      </c>
      <c r="V356" s="209" t="s">
        <v>13</v>
      </c>
      <c r="W356" s="209" t="s">
        <v>29</v>
      </c>
      <c r="X356" s="209" t="s">
        <v>13</v>
      </c>
      <c r="Y356" s="209" t="s">
        <v>145</v>
      </c>
      <c r="Z356" s="209" t="s">
        <v>146</v>
      </c>
      <c r="AA356" s="209" t="s">
        <v>282</v>
      </c>
      <c r="AB356" s="213" t="s">
        <v>1129</v>
      </c>
      <c r="AC356" s="214">
        <v>41500</v>
      </c>
    </row>
    <row r="357" spans="1:29" s="198" customFormat="1" ht="33.75" hidden="1" x14ac:dyDescent="0.2">
      <c r="A357" s="207">
        <v>2013520000414</v>
      </c>
      <c r="B357" s="208" t="s">
        <v>598</v>
      </c>
      <c r="C357" s="209" t="s">
        <v>13</v>
      </c>
      <c r="D357" s="209" t="s">
        <v>1434</v>
      </c>
      <c r="E357" s="216">
        <f t="shared" si="15"/>
        <v>90000000</v>
      </c>
      <c r="F357" s="211">
        <v>0</v>
      </c>
      <c r="G357" s="216">
        <v>90000000</v>
      </c>
      <c r="H357" s="211">
        <v>0</v>
      </c>
      <c r="I357" s="211">
        <v>0</v>
      </c>
      <c r="J357" s="211">
        <v>0</v>
      </c>
      <c r="K357" s="211">
        <v>0</v>
      </c>
      <c r="L357" s="211">
        <f t="shared" si="16"/>
        <v>0</v>
      </c>
      <c r="M357" s="211">
        <v>0</v>
      </c>
      <c r="N357" s="211">
        <v>0</v>
      </c>
      <c r="O357" s="211">
        <v>0</v>
      </c>
      <c r="P357" s="211">
        <v>0</v>
      </c>
      <c r="Q357" s="211">
        <v>0</v>
      </c>
      <c r="R357" s="211">
        <v>0</v>
      </c>
      <c r="S357" s="211">
        <f t="shared" si="17"/>
        <v>90000000</v>
      </c>
      <c r="T357" s="211">
        <v>1701840</v>
      </c>
      <c r="U357" s="209" t="s">
        <v>594</v>
      </c>
      <c r="V357" s="209" t="s">
        <v>13</v>
      </c>
      <c r="W357" s="209" t="s">
        <v>29</v>
      </c>
      <c r="X357" s="209" t="s">
        <v>13</v>
      </c>
      <c r="Y357" s="209" t="s">
        <v>145</v>
      </c>
      <c r="Z357" s="209" t="s">
        <v>146</v>
      </c>
      <c r="AA357" s="209" t="s">
        <v>201</v>
      </c>
      <c r="AB357" s="213" t="s">
        <v>1129</v>
      </c>
      <c r="AC357" s="214">
        <v>41500</v>
      </c>
    </row>
    <row r="358" spans="1:29" s="198" customFormat="1" ht="33.75" hidden="1" x14ac:dyDescent="0.2">
      <c r="A358" s="207">
        <v>2013520000415</v>
      </c>
      <c r="B358" s="208" t="s">
        <v>599</v>
      </c>
      <c r="C358" s="209" t="s">
        <v>13</v>
      </c>
      <c r="D358" s="209" t="s">
        <v>1434</v>
      </c>
      <c r="E358" s="216">
        <f t="shared" si="15"/>
        <v>230000000</v>
      </c>
      <c r="F358" s="211">
        <v>0</v>
      </c>
      <c r="G358" s="216">
        <v>230000000</v>
      </c>
      <c r="H358" s="211">
        <v>0</v>
      </c>
      <c r="I358" s="211">
        <v>0</v>
      </c>
      <c r="J358" s="211">
        <v>0</v>
      </c>
      <c r="K358" s="211">
        <v>0</v>
      </c>
      <c r="L358" s="211">
        <f t="shared" si="16"/>
        <v>0</v>
      </c>
      <c r="M358" s="211">
        <v>0</v>
      </c>
      <c r="N358" s="211">
        <v>0</v>
      </c>
      <c r="O358" s="211">
        <v>0</v>
      </c>
      <c r="P358" s="211">
        <v>0</v>
      </c>
      <c r="Q358" s="211">
        <v>0</v>
      </c>
      <c r="R358" s="211">
        <v>0</v>
      </c>
      <c r="S358" s="211">
        <f t="shared" si="17"/>
        <v>230000000</v>
      </c>
      <c r="T358" s="211">
        <v>270433</v>
      </c>
      <c r="U358" s="209" t="s">
        <v>66</v>
      </c>
      <c r="V358" s="209" t="s">
        <v>13</v>
      </c>
      <c r="W358" s="209" t="s">
        <v>71</v>
      </c>
      <c r="X358" s="209" t="s">
        <v>13</v>
      </c>
      <c r="Y358" s="209" t="s">
        <v>76</v>
      </c>
      <c r="Z358" s="209" t="s">
        <v>190</v>
      </c>
      <c r="AA358" s="209" t="s">
        <v>596</v>
      </c>
      <c r="AB358" s="213" t="s">
        <v>1129</v>
      </c>
      <c r="AC358" s="214">
        <v>41500</v>
      </c>
    </row>
    <row r="359" spans="1:29" s="198" customFormat="1" ht="33.75" hidden="1" x14ac:dyDescent="0.2">
      <c r="A359" s="207">
        <v>2013520000416</v>
      </c>
      <c r="B359" s="208" t="s">
        <v>600</v>
      </c>
      <c r="C359" s="209" t="s">
        <v>13</v>
      </c>
      <c r="D359" s="209" t="s">
        <v>1434</v>
      </c>
      <c r="E359" s="216">
        <f t="shared" si="15"/>
        <v>412000000</v>
      </c>
      <c r="F359" s="211">
        <v>0</v>
      </c>
      <c r="G359" s="216">
        <v>412000000</v>
      </c>
      <c r="H359" s="211">
        <v>0</v>
      </c>
      <c r="I359" s="211">
        <v>0</v>
      </c>
      <c r="J359" s="211">
        <v>0</v>
      </c>
      <c r="K359" s="211">
        <v>0</v>
      </c>
      <c r="L359" s="211">
        <f t="shared" si="16"/>
        <v>0</v>
      </c>
      <c r="M359" s="211">
        <v>0</v>
      </c>
      <c r="N359" s="211">
        <v>0</v>
      </c>
      <c r="O359" s="211">
        <v>0</v>
      </c>
      <c r="P359" s="211">
        <v>0</v>
      </c>
      <c r="Q359" s="211">
        <v>0</v>
      </c>
      <c r="R359" s="211">
        <v>0</v>
      </c>
      <c r="S359" s="211">
        <f t="shared" si="17"/>
        <v>412000000</v>
      </c>
      <c r="T359" s="211">
        <v>170714</v>
      </c>
      <c r="U359" s="209" t="s">
        <v>66</v>
      </c>
      <c r="V359" s="209" t="s">
        <v>13</v>
      </c>
      <c r="W359" s="209" t="s">
        <v>71</v>
      </c>
      <c r="X359" s="209" t="s">
        <v>13</v>
      </c>
      <c r="Y359" s="209" t="s">
        <v>76</v>
      </c>
      <c r="Z359" s="209" t="s">
        <v>190</v>
      </c>
      <c r="AA359" s="209" t="s">
        <v>97</v>
      </c>
      <c r="AB359" s="213" t="s">
        <v>1129</v>
      </c>
      <c r="AC359" s="214">
        <v>41500</v>
      </c>
    </row>
    <row r="360" spans="1:29" s="198" customFormat="1" ht="56.25" hidden="1" x14ac:dyDescent="0.2">
      <c r="A360" s="207">
        <v>2013520000417</v>
      </c>
      <c r="B360" s="208" t="s">
        <v>601</v>
      </c>
      <c r="C360" s="209" t="s">
        <v>72</v>
      </c>
      <c r="D360" s="209" t="s">
        <v>1420</v>
      </c>
      <c r="E360" s="216">
        <f t="shared" si="15"/>
        <v>460016000</v>
      </c>
      <c r="F360" s="211">
        <v>0</v>
      </c>
      <c r="G360" s="216">
        <v>460016000</v>
      </c>
      <c r="H360" s="211">
        <v>0</v>
      </c>
      <c r="I360" s="211">
        <v>0</v>
      </c>
      <c r="J360" s="211">
        <v>0</v>
      </c>
      <c r="K360" s="211">
        <v>0</v>
      </c>
      <c r="L360" s="211">
        <f t="shared" si="16"/>
        <v>0</v>
      </c>
      <c r="M360" s="211">
        <v>0</v>
      </c>
      <c r="N360" s="211">
        <v>0</v>
      </c>
      <c r="O360" s="211">
        <v>0</v>
      </c>
      <c r="P360" s="211">
        <v>0</v>
      </c>
      <c r="Q360" s="211">
        <v>0</v>
      </c>
      <c r="R360" s="211">
        <v>0</v>
      </c>
      <c r="S360" s="211">
        <f t="shared" si="17"/>
        <v>460016000</v>
      </c>
      <c r="T360" s="211">
        <v>1200</v>
      </c>
      <c r="U360" s="209" t="s">
        <v>40</v>
      </c>
      <c r="V360" s="209" t="s">
        <v>13</v>
      </c>
      <c r="W360" s="209" t="s">
        <v>42</v>
      </c>
      <c r="X360" s="209" t="s">
        <v>13</v>
      </c>
      <c r="Y360" s="209" t="s">
        <v>145</v>
      </c>
      <c r="Z360" s="209" t="s">
        <v>146</v>
      </c>
      <c r="AA360" s="209" t="s">
        <v>147</v>
      </c>
      <c r="AB360" s="213" t="s">
        <v>1129</v>
      </c>
      <c r="AC360" s="214">
        <v>41500</v>
      </c>
    </row>
    <row r="361" spans="1:29" s="198" customFormat="1" ht="22.5" hidden="1" x14ac:dyDescent="0.2">
      <c r="A361" s="207">
        <v>2013520000418</v>
      </c>
      <c r="B361" s="208" t="s">
        <v>602</v>
      </c>
      <c r="C361" s="209" t="s">
        <v>16</v>
      </c>
      <c r="D361" s="209" t="s">
        <v>1428</v>
      </c>
      <c r="E361" s="216">
        <f t="shared" si="15"/>
        <v>17190000406</v>
      </c>
      <c r="F361" s="211">
        <v>0</v>
      </c>
      <c r="G361" s="216">
        <v>17190000406</v>
      </c>
      <c r="H361" s="211">
        <v>0</v>
      </c>
      <c r="I361" s="211">
        <v>0</v>
      </c>
      <c r="J361" s="211">
        <v>0</v>
      </c>
      <c r="K361" s="211">
        <v>0</v>
      </c>
      <c r="L361" s="211">
        <f t="shared" si="16"/>
        <v>0</v>
      </c>
      <c r="M361" s="211">
        <v>0</v>
      </c>
      <c r="N361" s="211">
        <v>0</v>
      </c>
      <c r="O361" s="211">
        <v>0</v>
      </c>
      <c r="P361" s="211">
        <v>0</v>
      </c>
      <c r="Q361" s="211">
        <v>0</v>
      </c>
      <c r="R361" s="211">
        <v>0</v>
      </c>
      <c r="S361" s="211">
        <f t="shared" si="17"/>
        <v>17190000406</v>
      </c>
      <c r="T361" s="211">
        <v>600</v>
      </c>
      <c r="U361" s="209" t="s">
        <v>45</v>
      </c>
      <c r="V361" s="209" t="s">
        <v>13</v>
      </c>
      <c r="W361" s="209" t="s">
        <v>17</v>
      </c>
      <c r="X361" s="209" t="s">
        <v>13</v>
      </c>
      <c r="Y361" s="209" t="s">
        <v>194</v>
      </c>
      <c r="Z361" s="209" t="s">
        <v>17</v>
      </c>
      <c r="AA361" s="209" t="s">
        <v>257</v>
      </c>
      <c r="AB361" s="213" t="s">
        <v>1129</v>
      </c>
      <c r="AC361" s="214">
        <v>41500</v>
      </c>
    </row>
    <row r="362" spans="1:29" s="198" customFormat="1" ht="33.75" hidden="1" x14ac:dyDescent="0.2">
      <c r="A362" s="207">
        <v>2013520000419</v>
      </c>
      <c r="B362" s="208" t="s">
        <v>603</v>
      </c>
      <c r="C362" s="209" t="s">
        <v>16</v>
      </c>
      <c r="D362" s="209" t="s">
        <v>1428</v>
      </c>
      <c r="E362" s="216">
        <f t="shared" si="15"/>
        <v>70000000</v>
      </c>
      <c r="F362" s="211">
        <v>0</v>
      </c>
      <c r="G362" s="216">
        <v>70000000</v>
      </c>
      <c r="H362" s="211">
        <v>0</v>
      </c>
      <c r="I362" s="211">
        <v>0</v>
      </c>
      <c r="J362" s="211">
        <v>0</v>
      </c>
      <c r="K362" s="211">
        <v>0</v>
      </c>
      <c r="L362" s="211">
        <f t="shared" si="16"/>
        <v>0</v>
      </c>
      <c r="M362" s="211">
        <v>0</v>
      </c>
      <c r="N362" s="211">
        <v>0</v>
      </c>
      <c r="O362" s="211">
        <v>0</v>
      </c>
      <c r="P362" s="211">
        <v>0</v>
      </c>
      <c r="Q362" s="211">
        <v>0</v>
      </c>
      <c r="R362" s="211">
        <v>0</v>
      </c>
      <c r="S362" s="211">
        <f t="shared" si="17"/>
        <v>70000000</v>
      </c>
      <c r="T362" s="211">
        <v>30</v>
      </c>
      <c r="U362" s="209" t="s">
        <v>66</v>
      </c>
      <c r="V362" s="209" t="s">
        <v>13</v>
      </c>
      <c r="W362" s="209" t="s">
        <v>71</v>
      </c>
      <c r="X362" s="209" t="s">
        <v>13</v>
      </c>
      <c r="Y362" s="209" t="s">
        <v>194</v>
      </c>
      <c r="Z362" s="209" t="s">
        <v>402</v>
      </c>
      <c r="AA362" s="209" t="s">
        <v>443</v>
      </c>
      <c r="AB362" s="213" t="s">
        <v>1129</v>
      </c>
      <c r="AC362" s="214">
        <v>41500</v>
      </c>
    </row>
    <row r="363" spans="1:29" s="198" customFormat="1" ht="56.25" hidden="1" x14ac:dyDescent="0.2">
      <c r="A363" s="207">
        <v>2013520000420</v>
      </c>
      <c r="B363" s="208" t="s">
        <v>604</v>
      </c>
      <c r="C363" s="209" t="s">
        <v>13</v>
      </c>
      <c r="D363" s="209" t="s">
        <v>1434</v>
      </c>
      <c r="E363" s="216">
        <f t="shared" si="15"/>
        <v>850000000</v>
      </c>
      <c r="F363" s="211">
        <v>0</v>
      </c>
      <c r="G363" s="216">
        <v>850000000</v>
      </c>
      <c r="H363" s="211">
        <v>0</v>
      </c>
      <c r="I363" s="211">
        <v>0</v>
      </c>
      <c r="J363" s="211">
        <v>0</v>
      </c>
      <c r="K363" s="211">
        <v>0</v>
      </c>
      <c r="L363" s="211">
        <f t="shared" si="16"/>
        <v>0</v>
      </c>
      <c r="M363" s="211">
        <v>0</v>
      </c>
      <c r="N363" s="211">
        <v>0</v>
      </c>
      <c r="O363" s="211">
        <v>0</v>
      </c>
      <c r="P363" s="211">
        <v>0</v>
      </c>
      <c r="Q363" s="211">
        <v>0</v>
      </c>
      <c r="R363" s="211">
        <v>0</v>
      </c>
      <c r="S363" s="211">
        <f t="shared" si="17"/>
        <v>850000000</v>
      </c>
      <c r="T363" s="211">
        <v>850</v>
      </c>
      <c r="U363" s="209" t="s">
        <v>66</v>
      </c>
      <c r="V363" s="209" t="s">
        <v>13</v>
      </c>
      <c r="W363" s="209" t="s">
        <v>71</v>
      </c>
      <c r="X363" s="209" t="s">
        <v>13</v>
      </c>
      <c r="Y363" s="209" t="s">
        <v>194</v>
      </c>
      <c r="Z363" s="209" t="s">
        <v>402</v>
      </c>
      <c r="AA363" s="209" t="s">
        <v>403</v>
      </c>
      <c r="AB363" s="213" t="s">
        <v>1129</v>
      </c>
      <c r="AC363" s="214">
        <v>41500</v>
      </c>
    </row>
    <row r="364" spans="1:29" s="198" customFormat="1" ht="22.5" hidden="1" x14ac:dyDescent="0.2">
      <c r="A364" s="207">
        <v>2013520000421</v>
      </c>
      <c r="B364" s="208" t="s">
        <v>1247</v>
      </c>
      <c r="C364" s="209" t="s">
        <v>13</v>
      </c>
      <c r="D364" s="209" t="s">
        <v>1434</v>
      </c>
      <c r="E364" s="216">
        <f t="shared" si="15"/>
        <v>0</v>
      </c>
      <c r="F364" s="211">
        <v>0</v>
      </c>
      <c r="G364" s="216">
        <v>0</v>
      </c>
      <c r="H364" s="211">
        <v>0</v>
      </c>
      <c r="I364" s="211">
        <v>0</v>
      </c>
      <c r="J364" s="211">
        <v>0</v>
      </c>
      <c r="K364" s="211">
        <v>0</v>
      </c>
      <c r="L364" s="211">
        <f t="shared" si="16"/>
        <v>0</v>
      </c>
      <c r="M364" s="211">
        <v>0</v>
      </c>
      <c r="N364" s="211">
        <v>0</v>
      </c>
      <c r="O364" s="211">
        <v>0</v>
      </c>
      <c r="P364" s="211">
        <v>0</v>
      </c>
      <c r="Q364" s="211">
        <v>0</v>
      </c>
      <c r="R364" s="211">
        <v>0</v>
      </c>
      <c r="S364" s="211">
        <v>0</v>
      </c>
      <c r="T364" s="211">
        <v>0</v>
      </c>
      <c r="U364" s="209" t="s">
        <v>1418</v>
      </c>
      <c r="V364" s="209" t="s">
        <v>562</v>
      </c>
      <c r="W364" s="209" t="s">
        <v>1378</v>
      </c>
      <c r="X364" s="209" t="s">
        <v>562</v>
      </c>
      <c r="Y364" s="209"/>
      <c r="Z364" s="209"/>
      <c r="AA364" s="209"/>
      <c r="AB364" s="213" t="s">
        <v>1134</v>
      </c>
      <c r="AC364" s="214">
        <v>41638</v>
      </c>
    </row>
    <row r="365" spans="1:29" s="198" customFormat="1" ht="22.5" hidden="1" x14ac:dyDescent="0.2">
      <c r="A365" s="207">
        <v>2013520000422</v>
      </c>
      <c r="B365" s="208" t="s">
        <v>605</v>
      </c>
      <c r="C365" s="209" t="s">
        <v>13</v>
      </c>
      <c r="D365" s="209" t="s">
        <v>1434</v>
      </c>
      <c r="E365" s="216">
        <f t="shared" si="15"/>
        <v>288937600</v>
      </c>
      <c r="F365" s="211">
        <v>0</v>
      </c>
      <c r="G365" s="216">
        <v>288937600</v>
      </c>
      <c r="H365" s="211">
        <v>0</v>
      </c>
      <c r="I365" s="211">
        <v>0</v>
      </c>
      <c r="J365" s="211">
        <v>0</v>
      </c>
      <c r="K365" s="211">
        <v>0</v>
      </c>
      <c r="L365" s="211">
        <f t="shared" si="16"/>
        <v>57900000</v>
      </c>
      <c r="M365" s="211">
        <v>0</v>
      </c>
      <c r="N365" s="211">
        <v>57900000</v>
      </c>
      <c r="O365" s="211">
        <v>0</v>
      </c>
      <c r="P365" s="211">
        <v>0</v>
      </c>
      <c r="Q365" s="211">
        <v>0</v>
      </c>
      <c r="R365" s="211">
        <v>0</v>
      </c>
      <c r="S365" s="211">
        <f t="shared" si="17"/>
        <v>346837600</v>
      </c>
      <c r="T365" s="211">
        <v>1701840</v>
      </c>
      <c r="U365" s="209" t="s">
        <v>49</v>
      </c>
      <c r="V365" s="209" t="s">
        <v>13</v>
      </c>
      <c r="W365" s="209" t="s">
        <v>17</v>
      </c>
      <c r="X365" s="209" t="s">
        <v>13</v>
      </c>
      <c r="Y365" s="209" t="s">
        <v>194</v>
      </c>
      <c r="Z365" s="209" t="s">
        <v>17</v>
      </c>
      <c r="AA365" s="209" t="s">
        <v>257</v>
      </c>
      <c r="AB365" s="213" t="s">
        <v>1415</v>
      </c>
      <c r="AC365" s="214">
        <v>41500</v>
      </c>
    </row>
    <row r="366" spans="1:29" s="198" customFormat="1" ht="33.75" hidden="1" x14ac:dyDescent="0.2">
      <c r="A366" s="207">
        <v>2013520000423</v>
      </c>
      <c r="B366" s="208" t="s">
        <v>606</v>
      </c>
      <c r="C366" s="209" t="s">
        <v>13</v>
      </c>
      <c r="D366" s="209" t="s">
        <v>1434</v>
      </c>
      <c r="E366" s="216">
        <f t="shared" si="15"/>
        <v>188000000</v>
      </c>
      <c r="F366" s="211">
        <v>0</v>
      </c>
      <c r="G366" s="216">
        <v>188000000</v>
      </c>
      <c r="H366" s="211">
        <v>0</v>
      </c>
      <c r="I366" s="211">
        <v>0</v>
      </c>
      <c r="J366" s="211">
        <v>0</v>
      </c>
      <c r="K366" s="211">
        <v>0</v>
      </c>
      <c r="L366" s="211">
        <f t="shared" si="16"/>
        <v>0</v>
      </c>
      <c r="M366" s="211">
        <v>0</v>
      </c>
      <c r="N366" s="211">
        <v>0</v>
      </c>
      <c r="O366" s="211">
        <v>0</v>
      </c>
      <c r="P366" s="211">
        <v>0</v>
      </c>
      <c r="Q366" s="211">
        <v>0</v>
      </c>
      <c r="R366" s="211">
        <v>0</v>
      </c>
      <c r="S366" s="211">
        <f t="shared" si="17"/>
        <v>188000000</v>
      </c>
      <c r="T366" s="211">
        <v>270433</v>
      </c>
      <c r="U366" s="209" t="s">
        <v>66</v>
      </c>
      <c r="V366" s="209" t="s">
        <v>13</v>
      </c>
      <c r="W366" s="209" t="s">
        <v>71</v>
      </c>
      <c r="X366" s="209" t="s">
        <v>13</v>
      </c>
      <c r="Y366" s="209" t="s">
        <v>76</v>
      </c>
      <c r="Z366" s="209" t="s">
        <v>190</v>
      </c>
      <c r="AA366" s="209" t="s">
        <v>97</v>
      </c>
      <c r="AB366" s="213" t="s">
        <v>1129</v>
      </c>
      <c r="AC366" s="214">
        <v>41500</v>
      </c>
    </row>
    <row r="367" spans="1:29" s="198" customFormat="1" ht="45" hidden="1" x14ac:dyDescent="0.2">
      <c r="A367" s="207">
        <v>2013520000424</v>
      </c>
      <c r="B367" s="208" t="s">
        <v>607</v>
      </c>
      <c r="C367" s="209" t="s">
        <v>13</v>
      </c>
      <c r="D367" s="209" t="s">
        <v>1434</v>
      </c>
      <c r="E367" s="216">
        <f t="shared" si="15"/>
        <v>14105000000</v>
      </c>
      <c r="F367" s="211">
        <v>0</v>
      </c>
      <c r="G367" s="216">
        <v>2525000000</v>
      </c>
      <c r="H367" s="211">
        <v>0</v>
      </c>
      <c r="I367" s="211">
        <v>2950000000</v>
      </c>
      <c r="J367" s="211">
        <v>0</v>
      </c>
      <c r="K367" s="211">
        <v>8630000000</v>
      </c>
      <c r="L367" s="211">
        <f t="shared" si="16"/>
        <v>0</v>
      </c>
      <c r="M367" s="211">
        <v>0</v>
      </c>
      <c r="N367" s="211">
        <v>0</v>
      </c>
      <c r="O367" s="211">
        <v>0</v>
      </c>
      <c r="P367" s="211">
        <v>0</v>
      </c>
      <c r="Q367" s="211">
        <v>0</v>
      </c>
      <c r="R367" s="211">
        <v>0</v>
      </c>
      <c r="S367" s="211">
        <f t="shared" si="17"/>
        <v>14105000000</v>
      </c>
      <c r="T367" s="211">
        <v>2000</v>
      </c>
      <c r="U367" s="209" t="s">
        <v>40</v>
      </c>
      <c r="V367" s="209" t="s">
        <v>13</v>
      </c>
      <c r="W367" s="209" t="s">
        <v>42</v>
      </c>
      <c r="X367" s="209" t="s">
        <v>13</v>
      </c>
      <c r="Y367" s="209" t="s">
        <v>145</v>
      </c>
      <c r="Z367" s="209" t="s">
        <v>146</v>
      </c>
      <c r="AA367" s="209" t="s">
        <v>147</v>
      </c>
      <c r="AB367" s="213" t="s">
        <v>1129</v>
      </c>
      <c r="AC367" s="214">
        <v>41500</v>
      </c>
    </row>
    <row r="368" spans="1:29" s="198" customFormat="1" ht="45" hidden="1" x14ac:dyDescent="0.2">
      <c r="A368" s="207">
        <v>2013520000425</v>
      </c>
      <c r="B368" s="208" t="s">
        <v>608</v>
      </c>
      <c r="C368" s="209" t="s">
        <v>16</v>
      </c>
      <c r="D368" s="209" t="s">
        <v>1428</v>
      </c>
      <c r="E368" s="216">
        <f t="shared" si="15"/>
        <v>600000000</v>
      </c>
      <c r="F368" s="211">
        <v>0</v>
      </c>
      <c r="G368" s="216">
        <v>120000000</v>
      </c>
      <c r="H368" s="211">
        <v>0</v>
      </c>
      <c r="I368" s="211">
        <v>0</v>
      </c>
      <c r="J368" s="211">
        <v>0</v>
      </c>
      <c r="K368" s="211">
        <v>480000000</v>
      </c>
      <c r="L368" s="211">
        <f t="shared" si="16"/>
        <v>0</v>
      </c>
      <c r="M368" s="211">
        <v>0</v>
      </c>
      <c r="N368" s="211">
        <v>0</v>
      </c>
      <c r="O368" s="211">
        <v>0</v>
      </c>
      <c r="P368" s="211">
        <v>0</v>
      </c>
      <c r="Q368" s="211">
        <v>0</v>
      </c>
      <c r="R368" s="211">
        <v>0</v>
      </c>
      <c r="S368" s="211">
        <f t="shared" si="17"/>
        <v>600000000</v>
      </c>
      <c r="T368" s="211">
        <v>869636</v>
      </c>
      <c r="U368" s="209" t="s">
        <v>40</v>
      </c>
      <c r="V368" s="209" t="s">
        <v>13</v>
      </c>
      <c r="W368" s="209" t="s">
        <v>112</v>
      </c>
      <c r="X368" s="209" t="s">
        <v>13</v>
      </c>
      <c r="Y368" s="209" t="s">
        <v>174</v>
      </c>
      <c r="Z368" s="209" t="s">
        <v>175</v>
      </c>
      <c r="AA368" s="209" t="s">
        <v>176</v>
      </c>
      <c r="AB368" s="213" t="s">
        <v>1129</v>
      </c>
      <c r="AC368" s="214">
        <v>41506</v>
      </c>
    </row>
    <row r="369" spans="1:29" s="198" customFormat="1" ht="33.75" hidden="1" x14ac:dyDescent="0.2">
      <c r="A369" s="207">
        <v>2013520000426</v>
      </c>
      <c r="B369" s="208" t="s">
        <v>1248</v>
      </c>
      <c r="C369" s="209" t="s">
        <v>13</v>
      </c>
      <c r="D369" s="209" t="s">
        <v>1434</v>
      </c>
      <c r="E369" s="216">
        <f t="shared" si="15"/>
        <v>0</v>
      </c>
      <c r="F369" s="211">
        <v>0</v>
      </c>
      <c r="G369" s="216">
        <v>0</v>
      </c>
      <c r="H369" s="211">
        <v>0</v>
      </c>
      <c r="I369" s="211">
        <v>0</v>
      </c>
      <c r="J369" s="211">
        <v>0</v>
      </c>
      <c r="K369" s="211">
        <v>0</v>
      </c>
      <c r="L369" s="211">
        <f t="shared" si="16"/>
        <v>0</v>
      </c>
      <c r="M369" s="211">
        <v>0</v>
      </c>
      <c r="N369" s="211">
        <v>0</v>
      </c>
      <c r="O369" s="211">
        <v>0</v>
      </c>
      <c r="P369" s="211">
        <v>0</v>
      </c>
      <c r="Q369" s="211">
        <v>0</v>
      </c>
      <c r="R369" s="211">
        <v>0</v>
      </c>
      <c r="S369" s="211">
        <v>0</v>
      </c>
      <c r="T369" s="211">
        <v>0</v>
      </c>
      <c r="U369" s="209" t="s">
        <v>1418</v>
      </c>
      <c r="V369" s="209" t="s">
        <v>562</v>
      </c>
      <c r="W369" s="209" t="s">
        <v>1379</v>
      </c>
      <c r="X369" s="209" t="s">
        <v>1375</v>
      </c>
      <c r="Y369" s="209"/>
      <c r="Z369" s="209"/>
      <c r="AA369" s="209"/>
      <c r="AB369" s="213" t="s">
        <v>1134</v>
      </c>
      <c r="AC369" s="214">
        <v>41827</v>
      </c>
    </row>
    <row r="370" spans="1:29" s="198" customFormat="1" ht="45" hidden="1" x14ac:dyDescent="0.2">
      <c r="A370" s="207">
        <v>2013520000427</v>
      </c>
      <c r="B370" s="208" t="s">
        <v>609</v>
      </c>
      <c r="C370" s="209" t="s">
        <v>72</v>
      </c>
      <c r="D370" s="209" t="s">
        <v>1420</v>
      </c>
      <c r="E370" s="216">
        <f t="shared" si="15"/>
        <v>85486000</v>
      </c>
      <c r="F370" s="211">
        <v>0</v>
      </c>
      <c r="G370" s="216">
        <v>85486000</v>
      </c>
      <c r="H370" s="211">
        <v>0</v>
      </c>
      <c r="I370" s="211">
        <v>0</v>
      </c>
      <c r="J370" s="211">
        <v>0</v>
      </c>
      <c r="K370" s="211">
        <v>0</v>
      </c>
      <c r="L370" s="211">
        <f t="shared" si="16"/>
        <v>0</v>
      </c>
      <c r="M370" s="211">
        <v>0</v>
      </c>
      <c r="N370" s="211">
        <v>0</v>
      </c>
      <c r="O370" s="211">
        <v>0</v>
      </c>
      <c r="P370" s="211">
        <v>0</v>
      </c>
      <c r="Q370" s="211">
        <v>0</v>
      </c>
      <c r="R370" s="211">
        <v>0</v>
      </c>
      <c r="S370" s="211">
        <f t="shared" si="17"/>
        <v>85486000</v>
      </c>
      <c r="T370" s="211">
        <v>140</v>
      </c>
      <c r="U370" s="209" t="s">
        <v>40</v>
      </c>
      <c r="V370" s="209" t="s">
        <v>13</v>
      </c>
      <c r="W370" s="209" t="s">
        <v>42</v>
      </c>
      <c r="X370" s="209" t="s">
        <v>13</v>
      </c>
      <c r="Y370" s="209" t="s">
        <v>145</v>
      </c>
      <c r="Z370" s="209" t="s">
        <v>146</v>
      </c>
      <c r="AA370" s="209" t="s">
        <v>147</v>
      </c>
      <c r="AB370" s="213" t="s">
        <v>1129</v>
      </c>
      <c r="AC370" s="214">
        <v>41500</v>
      </c>
    </row>
    <row r="371" spans="1:29" s="198" customFormat="1" ht="33.75" hidden="1" x14ac:dyDescent="0.2">
      <c r="A371" s="207">
        <v>2013520000428</v>
      </c>
      <c r="B371" s="208" t="s">
        <v>610</v>
      </c>
      <c r="C371" s="209" t="s">
        <v>13</v>
      </c>
      <c r="D371" s="209" t="s">
        <v>1434</v>
      </c>
      <c r="E371" s="216">
        <f t="shared" si="15"/>
        <v>500000000</v>
      </c>
      <c r="F371" s="211">
        <v>0</v>
      </c>
      <c r="G371" s="216">
        <v>200000000</v>
      </c>
      <c r="H371" s="211">
        <v>0</v>
      </c>
      <c r="I371" s="211">
        <v>0</v>
      </c>
      <c r="J371" s="211">
        <v>0</v>
      </c>
      <c r="K371" s="211">
        <v>300000000</v>
      </c>
      <c r="L371" s="211">
        <f t="shared" si="16"/>
        <v>0</v>
      </c>
      <c r="M371" s="211">
        <v>0</v>
      </c>
      <c r="N371" s="211">
        <v>0</v>
      </c>
      <c r="O371" s="211">
        <v>0</v>
      </c>
      <c r="P371" s="211">
        <v>0</v>
      </c>
      <c r="Q371" s="211">
        <v>0</v>
      </c>
      <c r="R371" s="211">
        <v>0</v>
      </c>
      <c r="S371" s="211">
        <f t="shared" si="17"/>
        <v>500000000</v>
      </c>
      <c r="T371" s="211">
        <v>1324521</v>
      </c>
      <c r="U371" s="209" t="s">
        <v>40</v>
      </c>
      <c r="V371" s="209" t="s">
        <v>13</v>
      </c>
      <c r="W371" s="209" t="s">
        <v>112</v>
      </c>
      <c r="X371" s="209" t="s">
        <v>13</v>
      </c>
      <c r="Y371" s="209" t="s">
        <v>174</v>
      </c>
      <c r="Z371" s="209" t="s">
        <v>175</v>
      </c>
      <c r="AA371" s="209" t="s">
        <v>396</v>
      </c>
      <c r="AB371" s="213" t="s">
        <v>1129</v>
      </c>
      <c r="AC371" s="214">
        <v>41500</v>
      </c>
    </row>
    <row r="372" spans="1:29" s="198" customFormat="1" ht="45" hidden="1" x14ac:dyDescent="0.2">
      <c r="A372" s="207">
        <v>2013520000429</v>
      </c>
      <c r="B372" s="208" t="s">
        <v>611</v>
      </c>
      <c r="C372" s="209" t="s">
        <v>13</v>
      </c>
      <c r="D372" s="209" t="s">
        <v>1434</v>
      </c>
      <c r="E372" s="216">
        <f t="shared" si="15"/>
        <v>2897000000</v>
      </c>
      <c r="F372" s="211">
        <v>0</v>
      </c>
      <c r="G372" s="216">
        <v>200000000</v>
      </c>
      <c r="H372" s="211">
        <v>0</v>
      </c>
      <c r="I372" s="211">
        <v>2697000000</v>
      </c>
      <c r="J372" s="211">
        <v>0</v>
      </c>
      <c r="K372" s="211">
        <v>0</v>
      </c>
      <c r="L372" s="211">
        <f t="shared" si="16"/>
        <v>0</v>
      </c>
      <c r="M372" s="211">
        <v>0</v>
      </c>
      <c r="N372" s="211">
        <v>0</v>
      </c>
      <c r="O372" s="211">
        <v>0</v>
      </c>
      <c r="P372" s="211">
        <v>0</v>
      </c>
      <c r="Q372" s="211">
        <v>0</v>
      </c>
      <c r="R372" s="211">
        <v>0</v>
      </c>
      <c r="S372" s="211">
        <f t="shared" si="17"/>
        <v>2897000000</v>
      </c>
      <c r="T372" s="211">
        <v>2000</v>
      </c>
      <c r="U372" s="209" t="s">
        <v>40</v>
      </c>
      <c r="V372" s="209" t="s">
        <v>13</v>
      </c>
      <c r="W372" s="209" t="s">
        <v>42</v>
      </c>
      <c r="X372" s="209" t="s">
        <v>13</v>
      </c>
      <c r="Y372" s="209" t="s">
        <v>145</v>
      </c>
      <c r="Z372" s="209" t="s">
        <v>146</v>
      </c>
      <c r="AA372" s="209" t="s">
        <v>147</v>
      </c>
      <c r="AB372" s="213" t="s">
        <v>1129</v>
      </c>
      <c r="AC372" s="214">
        <v>41520</v>
      </c>
    </row>
    <row r="373" spans="1:29" s="198" customFormat="1" ht="45" hidden="1" x14ac:dyDescent="0.2">
      <c r="A373" s="207">
        <v>2013520000430</v>
      </c>
      <c r="B373" s="208" t="s">
        <v>612</v>
      </c>
      <c r="C373" s="209" t="s">
        <v>352</v>
      </c>
      <c r="D373" s="209" t="s">
        <v>1426</v>
      </c>
      <c r="E373" s="216">
        <f t="shared" si="15"/>
        <v>2050000000</v>
      </c>
      <c r="F373" s="211">
        <v>0</v>
      </c>
      <c r="G373" s="216">
        <v>150000000</v>
      </c>
      <c r="H373" s="211">
        <v>100000000</v>
      </c>
      <c r="I373" s="211">
        <v>0</v>
      </c>
      <c r="J373" s="211">
        <v>0</v>
      </c>
      <c r="K373" s="211">
        <v>1800000000</v>
      </c>
      <c r="L373" s="211">
        <f t="shared" si="16"/>
        <v>0</v>
      </c>
      <c r="M373" s="211">
        <v>0</v>
      </c>
      <c r="N373" s="211">
        <v>0</v>
      </c>
      <c r="O373" s="211">
        <v>0</v>
      </c>
      <c r="P373" s="211">
        <v>0</v>
      </c>
      <c r="Q373" s="211">
        <v>0</v>
      </c>
      <c r="R373" s="211">
        <v>0</v>
      </c>
      <c r="S373" s="211">
        <f t="shared" si="17"/>
        <v>2050000000</v>
      </c>
      <c r="T373" s="211">
        <v>235000</v>
      </c>
      <c r="U373" s="209" t="s">
        <v>40</v>
      </c>
      <c r="V373" s="209" t="s">
        <v>613</v>
      </c>
      <c r="W373" s="209" t="s">
        <v>42</v>
      </c>
      <c r="X373" s="209" t="s">
        <v>13</v>
      </c>
      <c r="Y373" s="209" t="s">
        <v>145</v>
      </c>
      <c r="Z373" s="209" t="s">
        <v>146</v>
      </c>
      <c r="AA373" s="209" t="s">
        <v>147</v>
      </c>
      <c r="AB373" s="213" t="s">
        <v>1129</v>
      </c>
      <c r="AC373" s="214">
        <v>41500</v>
      </c>
    </row>
    <row r="374" spans="1:29" s="198" customFormat="1" ht="56.25" hidden="1" x14ac:dyDescent="0.2">
      <c r="A374" s="207">
        <v>2013520000431</v>
      </c>
      <c r="B374" s="208" t="s">
        <v>614</v>
      </c>
      <c r="C374" s="209" t="s">
        <v>13</v>
      </c>
      <c r="D374" s="209" t="s">
        <v>1434</v>
      </c>
      <c r="E374" s="216">
        <f t="shared" si="15"/>
        <v>110000000</v>
      </c>
      <c r="F374" s="211">
        <v>0</v>
      </c>
      <c r="G374" s="216">
        <v>110000000</v>
      </c>
      <c r="H374" s="211">
        <v>0</v>
      </c>
      <c r="I374" s="211">
        <v>0</v>
      </c>
      <c r="J374" s="211">
        <v>0</v>
      </c>
      <c r="K374" s="211">
        <v>0</v>
      </c>
      <c r="L374" s="211">
        <f t="shared" si="16"/>
        <v>0</v>
      </c>
      <c r="M374" s="211">
        <v>0</v>
      </c>
      <c r="N374" s="211">
        <v>0</v>
      </c>
      <c r="O374" s="211">
        <v>0</v>
      </c>
      <c r="P374" s="211">
        <v>0</v>
      </c>
      <c r="Q374" s="211">
        <v>0</v>
      </c>
      <c r="R374" s="211">
        <v>0</v>
      </c>
      <c r="S374" s="211">
        <f t="shared" si="17"/>
        <v>110000000</v>
      </c>
      <c r="T374" s="211">
        <v>500</v>
      </c>
      <c r="U374" s="209" t="s">
        <v>204</v>
      </c>
      <c r="V374" s="209" t="s">
        <v>13</v>
      </c>
      <c r="W374" s="209" t="s">
        <v>14</v>
      </c>
      <c r="X374" s="209" t="s">
        <v>13</v>
      </c>
      <c r="Y374" s="209" t="s">
        <v>174</v>
      </c>
      <c r="Z374" s="209" t="s">
        <v>206</v>
      </c>
      <c r="AA374" s="209" t="s">
        <v>207</v>
      </c>
      <c r="AB374" s="213" t="s">
        <v>1129</v>
      </c>
      <c r="AC374" s="214">
        <v>41500</v>
      </c>
    </row>
    <row r="375" spans="1:29" s="198" customFormat="1" ht="56.25" hidden="1" x14ac:dyDescent="0.2">
      <c r="A375" s="207">
        <v>2013520000432</v>
      </c>
      <c r="B375" s="208" t="s">
        <v>615</v>
      </c>
      <c r="C375" s="209" t="s">
        <v>72</v>
      </c>
      <c r="D375" s="209" t="s">
        <v>1420</v>
      </c>
      <c r="E375" s="216">
        <f t="shared" si="15"/>
        <v>62000000</v>
      </c>
      <c r="F375" s="211">
        <v>0</v>
      </c>
      <c r="G375" s="216">
        <v>62000000</v>
      </c>
      <c r="H375" s="211">
        <v>0</v>
      </c>
      <c r="I375" s="211">
        <v>0</v>
      </c>
      <c r="J375" s="211">
        <v>0</v>
      </c>
      <c r="K375" s="211">
        <v>0</v>
      </c>
      <c r="L375" s="211">
        <f t="shared" si="16"/>
        <v>0</v>
      </c>
      <c r="M375" s="211">
        <v>0</v>
      </c>
      <c r="N375" s="211">
        <v>0</v>
      </c>
      <c r="O375" s="211">
        <v>0</v>
      </c>
      <c r="P375" s="211">
        <v>0</v>
      </c>
      <c r="Q375" s="211">
        <v>0</v>
      </c>
      <c r="R375" s="211">
        <v>0</v>
      </c>
      <c r="S375" s="211">
        <f t="shared" si="17"/>
        <v>62000000</v>
      </c>
      <c r="T375" s="211">
        <v>80</v>
      </c>
      <c r="U375" s="209" t="s">
        <v>40</v>
      </c>
      <c r="V375" s="209" t="s">
        <v>13</v>
      </c>
      <c r="W375" s="209" t="s">
        <v>42</v>
      </c>
      <c r="X375" s="209" t="s">
        <v>13</v>
      </c>
      <c r="Y375" s="209" t="s">
        <v>145</v>
      </c>
      <c r="Z375" s="209" t="s">
        <v>146</v>
      </c>
      <c r="AA375" s="209" t="s">
        <v>147</v>
      </c>
      <c r="AB375" s="213" t="s">
        <v>1129</v>
      </c>
      <c r="AC375" s="214">
        <v>41500</v>
      </c>
    </row>
    <row r="376" spans="1:29" s="198" customFormat="1" ht="45" hidden="1" x14ac:dyDescent="0.2">
      <c r="A376" s="207">
        <v>2013520000433</v>
      </c>
      <c r="B376" s="208" t="s">
        <v>616</v>
      </c>
      <c r="C376" s="209" t="s">
        <v>16</v>
      </c>
      <c r="D376" s="209" t="s">
        <v>1428</v>
      </c>
      <c r="E376" s="216">
        <f t="shared" si="15"/>
        <v>623260977</v>
      </c>
      <c r="F376" s="211">
        <v>0</v>
      </c>
      <c r="G376" s="216">
        <v>623260977</v>
      </c>
      <c r="H376" s="211">
        <v>0</v>
      </c>
      <c r="I376" s="211">
        <v>0</v>
      </c>
      <c r="J376" s="211">
        <v>0</v>
      </c>
      <c r="K376" s="211">
        <v>0</v>
      </c>
      <c r="L376" s="211">
        <f t="shared" si="16"/>
        <v>0</v>
      </c>
      <c r="M376" s="211">
        <v>0</v>
      </c>
      <c r="N376" s="211">
        <v>0</v>
      </c>
      <c r="O376" s="211">
        <v>0</v>
      </c>
      <c r="P376" s="211">
        <v>0</v>
      </c>
      <c r="Q376" s="211">
        <v>0</v>
      </c>
      <c r="R376" s="211">
        <v>0</v>
      </c>
      <c r="S376" s="211">
        <f t="shared" si="17"/>
        <v>623260977</v>
      </c>
      <c r="T376" s="211">
        <v>1701840</v>
      </c>
      <c r="U376" s="209" t="s">
        <v>22</v>
      </c>
      <c r="V376" s="209" t="s">
        <v>617</v>
      </c>
      <c r="W376" s="209" t="s">
        <v>23</v>
      </c>
      <c r="X376" s="209" t="s">
        <v>617</v>
      </c>
      <c r="Y376" s="209" t="s">
        <v>76</v>
      </c>
      <c r="Z376" s="209" t="s">
        <v>135</v>
      </c>
      <c r="AA376" s="209" t="s">
        <v>136</v>
      </c>
      <c r="AB376" s="213" t="s">
        <v>1129</v>
      </c>
      <c r="AC376" s="214">
        <v>41501</v>
      </c>
    </row>
    <row r="377" spans="1:29" s="198" customFormat="1" ht="45" hidden="1" x14ac:dyDescent="0.2">
      <c r="A377" s="207">
        <v>2013520000434</v>
      </c>
      <c r="B377" s="208" t="s">
        <v>618</v>
      </c>
      <c r="C377" s="209" t="s">
        <v>13</v>
      </c>
      <c r="D377" s="209" t="s">
        <v>1434</v>
      </c>
      <c r="E377" s="216">
        <f t="shared" si="15"/>
        <v>300000000</v>
      </c>
      <c r="F377" s="211">
        <v>0</v>
      </c>
      <c r="G377" s="216">
        <v>300000000</v>
      </c>
      <c r="H377" s="211">
        <v>0</v>
      </c>
      <c r="I377" s="211">
        <v>0</v>
      </c>
      <c r="J377" s="211">
        <v>0</v>
      </c>
      <c r="K377" s="211">
        <v>0</v>
      </c>
      <c r="L377" s="211">
        <f t="shared" si="16"/>
        <v>100000000</v>
      </c>
      <c r="M377" s="211">
        <v>0</v>
      </c>
      <c r="N377" s="211">
        <v>100000000</v>
      </c>
      <c r="O377" s="211">
        <v>0</v>
      </c>
      <c r="P377" s="211">
        <v>0</v>
      </c>
      <c r="Q377" s="211">
        <v>0</v>
      </c>
      <c r="R377" s="211">
        <v>0</v>
      </c>
      <c r="S377" s="211">
        <f t="shared" si="17"/>
        <v>400000000</v>
      </c>
      <c r="T377" s="211">
        <v>40000</v>
      </c>
      <c r="U377" s="209" t="s">
        <v>40</v>
      </c>
      <c r="V377" s="209" t="s">
        <v>13</v>
      </c>
      <c r="W377" s="209" t="s">
        <v>42</v>
      </c>
      <c r="X377" s="209" t="s">
        <v>13</v>
      </c>
      <c r="Y377" s="209" t="s">
        <v>145</v>
      </c>
      <c r="Z377" s="209" t="s">
        <v>146</v>
      </c>
      <c r="AA377" s="209" t="s">
        <v>147</v>
      </c>
      <c r="AB377" s="213" t="s">
        <v>1415</v>
      </c>
      <c r="AC377" s="214">
        <v>41500</v>
      </c>
    </row>
    <row r="378" spans="1:29" s="198" customFormat="1" ht="45" hidden="1" x14ac:dyDescent="0.2">
      <c r="A378" s="207">
        <v>2013520000435</v>
      </c>
      <c r="B378" s="208" t="s">
        <v>619</v>
      </c>
      <c r="C378" s="209" t="s">
        <v>13</v>
      </c>
      <c r="D378" s="209" t="s">
        <v>1434</v>
      </c>
      <c r="E378" s="216">
        <f t="shared" si="15"/>
        <v>20000000</v>
      </c>
      <c r="F378" s="211">
        <v>0</v>
      </c>
      <c r="G378" s="216">
        <v>20000000</v>
      </c>
      <c r="H378" s="211">
        <v>0</v>
      </c>
      <c r="I378" s="211">
        <v>0</v>
      </c>
      <c r="J378" s="211">
        <v>0</v>
      </c>
      <c r="K378" s="211">
        <v>0</v>
      </c>
      <c r="L378" s="211">
        <f t="shared" si="16"/>
        <v>0</v>
      </c>
      <c r="M378" s="211">
        <v>0</v>
      </c>
      <c r="N378" s="211">
        <v>0</v>
      </c>
      <c r="O378" s="211">
        <v>0</v>
      </c>
      <c r="P378" s="211">
        <v>0</v>
      </c>
      <c r="Q378" s="211">
        <v>0</v>
      </c>
      <c r="R378" s="211">
        <v>0</v>
      </c>
      <c r="S378" s="211">
        <f t="shared" si="17"/>
        <v>20000000</v>
      </c>
      <c r="T378" s="211">
        <v>1000</v>
      </c>
      <c r="U378" s="209" t="s">
        <v>40</v>
      </c>
      <c r="V378" s="209" t="s">
        <v>620</v>
      </c>
      <c r="W378" s="209" t="s">
        <v>42</v>
      </c>
      <c r="X378" s="209" t="s">
        <v>13</v>
      </c>
      <c r="Y378" s="209" t="s">
        <v>145</v>
      </c>
      <c r="Z378" s="209" t="s">
        <v>146</v>
      </c>
      <c r="AA378" s="209" t="s">
        <v>147</v>
      </c>
      <c r="AB378" s="213" t="s">
        <v>1129</v>
      </c>
      <c r="AC378" s="214">
        <v>41500</v>
      </c>
    </row>
    <row r="379" spans="1:29" s="198" customFormat="1" ht="45" hidden="1" x14ac:dyDescent="0.2">
      <c r="A379" s="207">
        <v>2013520000436</v>
      </c>
      <c r="B379" s="208" t="s">
        <v>621</v>
      </c>
      <c r="C379" s="209" t="s">
        <v>13</v>
      </c>
      <c r="D379" s="209" t="s">
        <v>1434</v>
      </c>
      <c r="E379" s="216">
        <f t="shared" si="15"/>
        <v>248200000</v>
      </c>
      <c r="F379" s="211">
        <v>0</v>
      </c>
      <c r="G379" s="216">
        <v>248200000</v>
      </c>
      <c r="H379" s="211">
        <v>0</v>
      </c>
      <c r="I379" s="211">
        <v>0</v>
      </c>
      <c r="J379" s="211">
        <v>0</v>
      </c>
      <c r="K379" s="211">
        <v>0</v>
      </c>
      <c r="L379" s="211">
        <f t="shared" si="16"/>
        <v>0</v>
      </c>
      <c r="M379" s="211">
        <v>0</v>
      </c>
      <c r="N379" s="211">
        <v>0</v>
      </c>
      <c r="O379" s="211">
        <v>0</v>
      </c>
      <c r="P379" s="211">
        <v>0</v>
      </c>
      <c r="Q379" s="211">
        <v>0</v>
      </c>
      <c r="R379" s="211">
        <v>0</v>
      </c>
      <c r="S379" s="211">
        <f t="shared" si="17"/>
        <v>248200000</v>
      </c>
      <c r="T379" s="211">
        <v>2560</v>
      </c>
      <c r="U379" s="209" t="s">
        <v>66</v>
      </c>
      <c r="V379" s="209" t="s">
        <v>13</v>
      </c>
      <c r="W379" s="209" t="s">
        <v>622</v>
      </c>
      <c r="X379" s="209" t="s">
        <v>13</v>
      </c>
      <c r="Y379" s="209" t="s">
        <v>76</v>
      </c>
      <c r="Z379" s="209" t="s">
        <v>481</v>
      </c>
      <c r="AA379" s="209" t="s">
        <v>482</v>
      </c>
      <c r="AB379" s="213" t="s">
        <v>1129</v>
      </c>
      <c r="AC379" s="214">
        <v>41500</v>
      </c>
    </row>
    <row r="380" spans="1:29" s="198" customFormat="1" ht="45" hidden="1" x14ac:dyDescent="0.2">
      <c r="A380" s="207">
        <v>2013520000437</v>
      </c>
      <c r="B380" s="208" t="s">
        <v>623</v>
      </c>
      <c r="C380" s="209" t="s">
        <v>16</v>
      </c>
      <c r="D380" s="209" t="s">
        <v>1428</v>
      </c>
      <c r="E380" s="216">
        <f t="shared" si="15"/>
        <v>339900000</v>
      </c>
      <c r="F380" s="211">
        <v>339900000</v>
      </c>
      <c r="G380" s="216">
        <v>0</v>
      </c>
      <c r="H380" s="211">
        <v>0</v>
      </c>
      <c r="I380" s="211">
        <v>0</v>
      </c>
      <c r="J380" s="211">
        <v>0</v>
      </c>
      <c r="K380" s="211">
        <v>0</v>
      </c>
      <c r="L380" s="211">
        <f t="shared" si="16"/>
        <v>100000</v>
      </c>
      <c r="M380" s="211">
        <v>100000</v>
      </c>
      <c r="N380" s="211">
        <v>0</v>
      </c>
      <c r="O380" s="211">
        <v>0</v>
      </c>
      <c r="P380" s="211">
        <v>0</v>
      </c>
      <c r="Q380" s="211">
        <v>0</v>
      </c>
      <c r="R380" s="211">
        <v>0</v>
      </c>
      <c r="S380" s="211">
        <f t="shared" si="17"/>
        <v>340000000</v>
      </c>
      <c r="T380" s="211">
        <v>1700000</v>
      </c>
      <c r="U380" s="209" t="s">
        <v>22</v>
      </c>
      <c r="V380" s="209" t="s">
        <v>617</v>
      </c>
      <c r="W380" s="209" t="s">
        <v>23</v>
      </c>
      <c r="X380" s="209" t="s">
        <v>617</v>
      </c>
      <c r="Y380" s="209" t="s">
        <v>76</v>
      </c>
      <c r="Z380" s="209" t="s">
        <v>135</v>
      </c>
      <c r="AA380" s="209" t="s">
        <v>136</v>
      </c>
      <c r="AB380" s="213" t="s">
        <v>1415</v>
      </c>
      <c r="AC380" s="214">
        <v>41501</v>
      </c>
    </row>
    <row r="381" spans="1:29" s="198" customFormat="1" ht="45" hidden="1" x14ac:dyDescent="0.2">
      <c r="A381" s="207">
        <v>2013520000438</v>
      </c>
      <c r="B381" s="208" t="s">
        <v>624</v>
      </c>
      <c r="C381" s="209" t="s">
        <v>16</v>
      </c>
      <c r="D381" s="209" t="s">
        <v>1428</v>
      </c>
      <c r="E381" s="216">
        <f t="shared" si="15"/>
        <v>8474000001</v>
      </c>
      <c r="F381" s="211">
        <v>8474000001</v>
      </c>
      <c r="G381" s="216">
        <v>0</v>
      </c>
      <c r="H381" s="211">
        <v>0</v>
      </c>
      <c r="I381" s="211">
        <v>0</v>
      </c>
      <c r="J381" s="211">
        <v>0</v>
      </c>
      <c r="K381" s="211">
        <v>0</v>
      </c>
      <c r="L381" s="211">
        <f t="shared" si="16"/>
        <v>11946054001</v>
      </c>
      <c r="M381" s="211">
        <v>11946054001</v>
      </c>
      <c r="N381" s="211">
        <v>0</v>
      </c>
      <c r="O381" s="211">
        <v>0</v>
      </c>
      <c r="P381" s="211">
        <v>0</v>
      </c>
      <c r="Q381" s="211">
        <v>0</v>
      </c>
      <c r="R381" s="211">
        <v>0</v>
      </c>
      <c r="S381" s="211">
        <f t="shared" si="17"/>
        <v>20420054002</v>
      </c>
      <c r="T381" s="211">
        <v>1700000</v>
      </c>
      <c r="U381" s="209" t="s">
        <v>22</v>
      </c>
      <c r="V381" s="209" t="s">
        <v>617</v>
      </c>
      <c r="W381" s="209" t="s">
        <v>23</v>
      </c>
      <c r="X381" s="209" t="s">
        <v>617</v>
      </c>
      <c r="Y381" s="209" t="s">
        <v>76</v>
      </c>
      <c r="Z381" s="209" t="s">
        <v>135</v>
      </c>
      <c r="AA381" s="209" t="s">
        <v>136</v>
      </c>
      <c r="AB381" s="213" t="s">
        <v>1415</v>
      </c>
      <c r="AC381" s="214">
        <v>41501</v>
      </c>
    </row>
    <row r="382" spans="1:29" s="198" customFormat="1" ht="45" hidden="1" x14ac:dyDescent="0.2">
      <c r="A382" s="207">
        <v>2013520000439</v>
      </c>
      <c r="B382" s="208" t="s">
        <v>625</v>
      </c>
      <c r="C382" s="209" t="s">
        <v>16</v>
      </c>
      <c r="D382" s="209" t="s">
        <v>1428</v>
      </c>
      <c r="E382" s="216">
        <f t="shared" si="15"/>
        <v>257500000</v>
      </c>
      <c r="F382" s="211">
        <v>257500000</v>
      </c>
      <c r="G382" s="216">
        <v>0</v>
      </c>
      <c r="H382" s="211">
        <v>0</v>
      </c>
      <c r="I382" s="211">
        <v>0</v>
      </c>
      <c r="J382" s="211">
        <v>0</v>
      </c>
      <c r="K382" s="211">
        <v>0</v>
      </c>
      <c r="L382" s="211">
        <f t="shared" si="16"/>
        <v>-7500000</v>
      </c>
      <c r="M382" s="211">
        <v>-7500000</v>
      </c>
      <c r="N382" s="211">
        <v>0</v>
      </c>
      <c r="O382" s="211">
        <v>0</v>
      </c>
      <c r="P382" s="211">
        <v>0</v>
      </c>
      <c r="Q382" s="211">
        <v>0</v>
      </c>
      <c r="R382" s="211">
        <v>0</v>
      </c>
      <c r="S382" s="211">
        <f t="shared" si="17"/>
        <v>250000000</v>
      </c>
      <c r="T382" s="211">
        <v>1700000</v>
      </c>
      <c r="U382" s="209" t="s">
        <v>22</v>
      </c>
      <c r="V382" s="209" t="s">
        <v>617</v>
      </c>
      <c r="W382" s="209" t="s">
        <v>23</v>
      </c>
      <c r="X382" s="209" t="s">
        <v>617</v>
      </c>
      <c r="Y382" s="209" t="s">
        <v>76</v>
      </c>
      <c r="Z382" s="209" t="s">
        <v>135</v>
      </c>
      <c r="AA382" s="209" t="s">
        <v>136</v>
      </c>
      <c r="AB382" s="213" t="s">
        <v>1415</v>
      </c>
      <c r="AC382" s="214">
        <v>41501</v>
      </c>
    </row>
    <row r="383" spans="1:29" s="198" customFormat="1" ht="33.75" hidden="1" x14ac:dyDescent="0.2">
      <c r="A383" s="207">
        <v>2013520000440</v>
      </c>
      <c r="B383" s="208" t="s">
        <v>626</v>
      </c>
      <c r="C383" s="209" t="s">
        <v>13</v>
      </c>
      <c r="D383" s="209" t="s">
        <v>1434</v>
      </c>
      <c r="E383" s="216">
        <f t="shared" si="15"/>
        <v>23800000</v>
      </c>
      <c r="F383" s="211">
        <v>0</v>
      </c>
      <c r="G383" s="216">
        <v>23800000</v>
      </c>
      <c r="H383" s="211">
        <v>0</v>
      </c>
      <c r="I383" s="211">
        <v>0</v>
      </c>
      <c r="J383" s="211">
        <v>0</v>
      </c>
      <c r="K383" s="211">
        <v>0</v>
      </c>
      <c r="L383" s="211">
        <f t="shared" si="16"/>
        <v>0</v>
      </c>
      <c r="M383" s="211">
        <v>0</v>
      </c>
      <c r="N383" s="211">
        <v>0</v>
      </c>
      <c r="O383" s="211">
        <v>0</v>
      </c>
      <c r="P383" s="211">
        <v>0</v>
      </c>
      <c r="Q383" s="211">
        <v>0</v>
      </c>
      <c r="R383" s="211">
        <v>0</v>
      </c>
      <c r="S383" s="211">
        <f t="shared" si="17"/>
        <v>23800000</v>
      </c>
      <c r="T383" s="211">
        <v>0</v>
      </c>
      <c r="U383" s="209" t="s">
        <v>51</v>
      </c>
      <c r="V383" s="209" t="s">
        <v>13</v>
      </c>
      <c r="W383" s="209" t="s">
        <v>627</v>
      </c>
      <c r="X383" s="209" t="s">
        <v>13</v>
      </c>
      <c r="Y383" s="209" t="s">
        <v>159</v>
      </c>
      <c r="Z383" s="209" t="s">
        <v>160</v>
      </c>
      <c r="AA383" s="209" t="s">
        <v>161</v>
      </c>
      <c r="AB383" s="213" t="s">
        <v>1129</v>
      </c>
      <c r="AC383" s="214">
        <v>41500</v>
      </c>
    </row>
    <row r="384" spans="1:29" s="198" customFormat="1" ht="33.75" hidden="1" x14ac:dyDescent="0.2">
      <c r="A384" s="207">
        <v>2013520000441</v>
      </c>
      <c r="B384" s="208" t="s">
        <v>628</v>
      </c>
      <c r="C384" s="209" t="s">
        <v>13</v>
      </c>
      <c r="D384" s="209" t="s">
        <v>1434</v>
      </c>
      <c r="E384" s="216">
        <f t="shared" si="15"/>
        <v>683700000</v>
      </c>
      <c r="F384" s="211">
        <v>0</v>
      </c>
      <c r="G384" s="216">
        <v>683700000</v>
      </c>
      <c r="H384" s="211">
        <v>0</v>
      </c>
      <c r="I384" s="211">
        <v>0</v>
      </c>
      <c r="J384" s="211">
        <v>0</v>
      </c>
      <c r="K384" s="211">
        <v>0</v>
      </c>
      <c r="L384" s="211">
        <f t="shared" si="16"/>
        <v>0</v>
      </c>
      <c r="M384" s="211">
        <v>0</v>
      </c>
      <c r="N384" s="211">
        <v>0</v>
      </c>
      <c r="O384" s="211">
        <v>0</v>
      </c>
      <c r="P384" s="211">
        <v>0</v>
      </c>
      <c r="Q384" s="211">
        <v>0</v>
      </c>
      <c r="R384" s="211">
        <v>0</v>
      </c>
      <c r="S384" s="211">
        <f t="shared" si="17"/>
        <v>683700000</v>
      </c>
      <c r="T384" s="211">
        <v>1680000</v>
      </c>
      <c r="U384" s="209" t="s">
        <v>51</v>
      </c>
      <c r="V384" s="209" t="s">
        <v>13</v>
      </c>
      <c r="W384" s="209" t="s">
        <v>29</v>
      </c>
      <c r="X384" s="209" t="s">
        <v>13</v>
      </c>
      <c r="Y384" s="209" t="s">
        <v>159</v>
      </c>
      <c r="Z384" s="209" t="s">
        <v>160</v>
      </c>
      <c r="AA384" s="209" t="s">
        <v>160</v>
      </c>
      <c r="AB384" s="213" t="s">
        <v>1129</v>
      </c>
      <c r="AC384" s="214">
        <v>41500</v>
      </c>
    </row>
    <row r="385" spans="1:29" s="198" customFormat="1" ht="45" hidden="1" x14ac:dyDescent="0.2">
      <c r="A385" s="207">
        <v>2013520000442</v>
      </c>
      <c r="B385" s="208" t="s">
        <v>629</v>
      </c>
      <c r="C385" s="209" t="s">
        <v>16</v>
      </c>
      <c r="D385" s="209" t="s">
        <v>1428</v>
      </c>
      <c r="E385" s="216">
        <f t="shared" si="15"/>
        <v>16455628673</v>
      </c>
      <c r="F385" s="211">
        <v>113400000</v>
      </c>
      <c r="G385" s="216">
        <v>16342228673</v>
      </c>
      <c r="H385" s="211">
        <v>0</v>
      </c>
      <c r="I385" s="211">
        <v>0</v>
      </c>
      <c r="J385" s="211">
        <v>0</v>
      </c>
      <c r="K385" s="211">
        <v>0</v>
      </c>
      <c r="L385" s="211">
        <f t="shared" si="16"/>
        <v>2778186071</v>
      </c>
      <c r="M385" s="211">
        <v>-1400000</v>
      </c>
      <c r="N385" s="217">
        <v>2779586071</v>
      </c>
      <c r="O385" s="211">
        <v>0</v>
      </c>
      <c r="P385" s="211">
        <v>0</v>
      </c>
      <c r="Q385" s="211">
        <v>0</v>
      </c>
      <c r="R385" s="211">
        <v>0</v>
      </c>
      <c r="S385" s="211">
        <f t="shared" si="17"/>
        <v>19233814744</v>
      </c>
      <c r="T385" s="211">
        <v>1700000</v>
      </c>
      <c r="U385" s="209" t="s">
        <v>22</v>
      </c>
      <c r="V385" s="209" t="s">
        <v>617</v>
      </c>
      <c r="W385" s="209" t="s">
        <v>23</v>
      </c>
      <c r="X385" s="209" t="s">
        <v>617</v>
      </c>
      <c r="Y385" s="209" t="s">
        <v>76</v>
      </c>
      <c r="Z385" s="209" t="s">
        <v>135</v>
      </c>
      <c r="AA385" s="209" t="s">
        <v>136</v>
      </c>
      <c r="AB385" s="213" t="s">
        <v>1415</v>
      </c>
      <c r="AC385" s="214">
        <v>41501</v>
      </c>
    </row>
    <row r="386" spans="1:29" s="198" customFormat="1" ht="45" hidden="1" x14ac:dyDescent="0.2">
      <c r="A386" s="219">
        <v>2013520000443</v>
      </c>
      <c r="B386" s="208" t="s">
        <v>630</v>
      </c>
      <c r="C386" s="209" t="s">
        <v>16</v>
      </c>
      <c r="D386" s="209" t="s">
        <v>1428</v>
      </c>
      <c r="E386" s="216">
        <f t="shared" si="15"/>
        <v>71617415826</v>
      </c>
      <c r="F386" s="211">
        <v>61606632981</v>
      </c>
      <c r="G386" s="216">
        <v>5066714684</v>
      </c>
      <c r="H386" s="211">
        <v>0</v>
      </c>
      <c r="I386" s="211">
        <v>0</v>
      </c>
      <c r="J386" s="211">
        <v>0</v>
      </c>
      <c r="K386" s="211">
        <v>4944068161</v>
      </c>
      <c r="L386" s="211">
        <f t="shared" si="16"/>
        <v>27424171350</v>
      </c>
      <c r="M386" s="211">
        <v>13364476133</v>
      </c>
      <c r="N386" s="211">
        <v>19003763378</v>
      </c>
      <c r="O386" s="211">
        <v>0</v>
      </c>
      <c r="P386" s="211">
        <v>0</v>
      </c>
      <c r="Q386" s="211">
        <v>0</v>
      </c>
      <c r="R386" s="211">
        <v>-4944068161</v>
      </c>
      <c r="S386" s="211">
        <f t="shared" si="17"/>
        <v>99041587176</v>
      </c>
      <c r="T386" s="211">
        <v>1700000</v>
      </c>
      <c r="U386" s="209" t="s">
        <v>22</v>
      </c>
      <c r="V386" s="209" t="s">
        <v>617</v>
      </c>
      <c r="W386" s="209" t="s">
        <v>23</v>
      </c>
      <c r="X386" s="209" t="s">
        <v>617</v>
      </c>
      <c r="Y386" s="209" t="s">
        <v>76</v>
      </c>
      <c r="Z386" s="209" t="s">
        <v>135</v>
      </c>
      <c r="AA386" s="209" t="s">
        <v>136</v>
      </c>
      <c r="AB386" s="213" t="s">
        <v>1415</v>
      </c>
      <c r="AC386" s="214">
        <v>41501</v>
      </c>
    </row>
    <row r="387" spans="1:29" s="198" customFormat="1" ht="56.25" hidden="1" x14ac:dyDescent="0.2">
      <c r="A387" s="207">
        <v>2013520000444</v>
      </c>
      <c r="B387" s="208" t="s">
        <v>631</v>
      </c>
      <c r="C387" s="209" t="s">
        <v>13</v>
      </c>
      <c r="D387" s="209" t="s">
        <v>1434</v>
      </c>
      <c r="E387" s="216">
        <f t="shared" si="15"/>
        <v>1318451232</v>
      </c>
      <c r="F387" s="211">
        <v>0</v>
      </c>
      <c r="G387" s="216">
        <v>907451232</v>
      </c>
      <c r="H387" s="211">
        <v>411000000</v>
      </c>
      <c r="I387" s="211">
        <v>0</v>
      </c>
      <c r="J387" s="211">
        <v>0</v>
      </c>
      <c r="K387" s="211">
        <v>0</v>
      </c>
      <c r="L387" s="211">
        <f t="shared" si="16"/>
        <v>0</v>
      </c>
      <c r="M387" s="211">
        <v>0</v>
      </c>
      <c r="N387" s="211">
        <v>0</v>
      </c>
      <c r="O387" s="211">
        <v>0</v>
      </c>
      <c r="P387" s="211">
        <v>0</v>
      </c>
      <c r="Q387" s="211">
        <v>0</v>
      </c>
      <c r="R387" s="211">
        <v>0</v>
      </c>
      <c r="S387" s="211">
        <f t="shared" si="17"/>
        <v>1318451232</v>
      </c>
      <c r="T387" s="211">
        <v>801041</v>
      </c>
      <c r="U387" s="209" t="s">
        <v>49</v>
      </c>
      <c r="V387" s="209" t="s">
        <v>13</v>
      </c>
      <c r="W387" s="209" t="s">
        <v>29</v>
      </c>
      <c r="X387" s="209" t="s">
        <v>13</v>
      </c>
      <c r="Y387" s="209" t="s">
        <v>174</v>
      </c>
      <c r="Z387" s="209" t="s">
        <v>175</v>
      </c>
      <c r="AA387" s="209" t="s">
        <v>176</v>
      </c>
      <c r="AB387" s="213" t="s">
        <v>1129</v>
      </c>
      <c r="AC387" s="214">
        <v>41500</v>
      </c>
    </row>
    <row r="388" spans="1:29" s="198" customFormat="1" ht="45" hidden="1" x14ac:dyDescent="0.2">
      <c r="A388" s="207">
        <v>2013520000445</v>
      </c>
      <c r="B388" s="208" t="s">
        <v>632</v>
      </c>
      <c r="C388" s="209" t="s">
        <v>16</v>
      </c>
      <c r="D388" s="209" t="s">
        <v>1428</v>
      </c>
      <c r="E388" s="216">
        <f t="shared" si="15"/>
        <v>287449514</v>
      </c>
      <c r="F388" s="211">
        <v>0</v>
      </c>
      <c r="G388" s="216">
        <v>287449514</v>
      </c>
      <c r="H388" s="211">
        <v>0</v>
      </c>
      <c r="I388" s="211">
        <v>0</v>
      </c>
      <c r="J388" s="211">
        <v>0</v>
      </c>
      <c r="K388" s="211">
        <v>0</v>
      </c>
      <c r="L388" s="211">
        <f t="shared" si="16"/>
        <v>0</v>
      </c>
      <c r="M388" s="211">
        <v>0</v>
      </c>
      <c r="N388" s="211">
        <v>0</v>
      </c>
      <c r="O388" s="211">
        <v>0</v>
      </c>
      <c r="P388" s="211">
        <v>0</v>
      </c>
      <c r="Q388" s="211">
        <v>0</v>
      </c>
      <c r="R388" s="211">
        <v>0</v>
      </c>
      <c r="S388" s="211">
        <f t="shared" si="17"/>
        <v>287449514</v>
      </c>
      <c r="T388" s="211">
        <v>1700000</v>
      </c>
      <c r="U388" s="209" t="s">
        <v>22</v>
      </c>
      <c r="V388" s="209" t="s">
        <v>617</v>
      </c>
      <c r="W388" s="209" t="s">
        <v>23</v>
      </c>
      <c r="X388" s="209" t="s">
        <v>617</v>
      </c>
      <c r="Y388" s="209" t="s">
        <v>76</v>
      </c>
      <c r="Z388" s="209" t="s">
        <v>135</v>
      </c>
      <c r="AA388" s="209" t="s">
        <v>136</v>
      </c>
      <c r="AB388" s="213" t="s">
        <v>1129</v>
      </c>
      <c r="AC388" s="214">
        <v>41501</v>
      </c>
    </row>
    <row r="389" spans="1:29" s="198" customFormat="1" ht="22.5" hidden="1" x14ac:dyDescent="0.2">
      <c r="A389" s="207">
        <v>2013520000446</v>
      </c>
      <c r="B389" s="208" t="s">
        <v>633</v>
      </c>
      <c r="C389" s="209" t="s">
        <v>13</v>
      </c>
      <c r="D389" s="209" t="s">
        <v>1434</v>
      </c>
      <c r="E389" s="216">
        <f t="shared" si="15"/>
        <v>40000000</v>
      </c>
      <c r="F389" s="211">
        <v>0</v>
      </c>
      <c r="G389" s="216">
        <v>40000000</v>
      </c>
      <c r="H389" s="211">
        <v>0</v>
      </c>
      <c r="I389" s="211">
        <v>0</v>
      </c>
      <c r="J389" s="211">
        <v>0</v>
      </c>
      <c r="K389" s="211">
        <v>0</v>
      </c>
      <c r="L389" s="211">
        <f t="shared" si="16"/>
        <v>0</v>
      </c>
      <c r="M389" s="211">
        <v>0</v>
      </c>
      <c r="N389" s="211">
        <v>0</v>
      </c>
      <c r="O389" s="211">
        <v>0</v>
      </c>
      <c r="P389" s="211">
        <v>0</v>
      </c>
      <c r="Q389" s="211">
        <v>0</v>
      </c>
      <c r="R389" s="211">
        <v>0</v>
      </c>
      <c r="S389" s="211">
        <f t="shared" si="17"/>
        <v>40000000</v>
      </c>
      <c r="T389" s="211">
        <v>1701840</v>
      </c>
      <c r="U389" s="209" t="s">
        <v>49</v>
      </c>
      <c r="V389" s="209" t="s">
        <v>13</v>
      </c>
      <c r="W389" s="209" t="s">
        <v>29</v>
      </c>
      <c r="X389" s="209" t="s">
        <v>13</v>
      </c>
      <c r="Y389" s="209" t="s">
        <v>145</v>
      </c>
      <c r="Z389" s="209" t="s">
        <v>278</v>
      </c>
      <c r="AA389" s="209" t="s">
        <v>413</v>
      </c>
      <c r="AB389" s="213" t="s">
        <v>1129</v>
      </c>
      <c r="AC389" s="214">
        <v>41500</v>
      </c>
    </row>
    <row r="390" spans="1:29" s="198" customFormat="1" ht="45" hidden="1" x14ac:dyDescent="0.2">
      <c r="A390" s="207">
        <v>2013520000447</v>
      </c>
      <c r="B390" s="208" t="s">
        <v>634</v>
      </c>
      <c r="C390" s="209" t="s">
        <v>13</v>
      </c>
      <c r="D390" s="209" t="s">
        <v>1434</v>
      </c>
      <c r="E390" s="216">
        <f t="shared" si="15"/>
        <v>120000000</v>
      </c>
      <c r="F390" s="211">
        <v>0</v>
      </c>
      <c r="G390" s="216">
        <v>120000000</v>
      </c>
      <c r="H390" s="211">
        <v>0</v>
      </c>
      <c r="I390" s="211">
        <v>0</v>
      </c>
      <c r="J390" s="211">
        <v>0</v>
      </c>
      <c r="K390" s="211">
        <v>0</v>
      </c>
      <c r="L390" s="211">
        <f t="shared" si="16"/>
        <v>0</v>
      </c>
      <c r="M390" s="211">
        <v>0</v>
      </c>
      <c r="N390" s="211">
        <v>0</v>
      </c>
      <c r="O390" s="211">
        <v>0</v>
      </c>
      <c r="P390" s="211">
        <v>0</v>
      </c>
      <c r="Q390" s="211">
        <v>0</v>
      </c>
      <c r="R390" s="211">
        <v>0</v>
      </c>
      <c r="S390" s="211">
        <f t="shared" si="17"/>
        <v>120000000</v>
      </c>
      <c r="T390" s="211">
        <v>1324521</v>
      </c>
      <c r="U390" s="209" t="s">
        <v>40</v>
      </c>
      <c r="V390" s="209" t="s">
        <v>13</v>
      </c>
      <c r="W390" s="209" t="s">
        <v>112</v>
      </c>
      <c r="X390" s="209" t="s">
        <v>13</v>
      </c>
      <c r="Y390" s="209" t="s">
        <v>174</v>
      </c>
      <c r="Z390" s="209" t="s">
        <v>175</v>
      </c>
      <c r="AA390" s="209" t="s">
        <v>396</v>
      </c>
      <c r="AB390" s="213" t="s">
        <v>1129</v>
      </c>
      <c r="AC390" s="214">
        <v>41500</v>
      </c>
    </row>
    <row r="391" spans="1:29" s="198" customFormat="1" ht="56.25" hidden="1" x14ac:dyDescent="0.2">
      <c r="A391" s="207">
        <v>2013520000448</v>
      </c>
      <c r="B391" s="208" t="s">
        <v>635</v>
      </c>
      <c r="C391" s="209" t="s">
        <v>35</v>
      </c>
      <c r="D391" s="209" t="s">
        <v>1423</v>
      </c>
      <c r="E391" s="216">
        <f t="shared" si="15"/>
        <v>450554640</v>
      </c>
      <c r="F391" s="211">
        <v>0</v>
      </c>
      <c r="G391" s="216">
        <v>182221856</v>
      </c>
      <c r="H391" s="211">
        <v>0</v>
      </c>
      <c r="I391" s="211">
        <v>0</v>
      </c>
      <c r="J391" s="211">
        <v>268332784</v>
      </c>
      <c r="K391" s="211">
        <v>0</v>
      </c>
      <c r="L391" s="211">
        <f t="shared" si="16"/>
        <v>0</v>
      </c>
      <c r="M391" s="211">
        <v>0</v>
      </c>
      <c r="N391" s="211">
        <v>0</v>
      </c>
      <c r="O391" s="211">
        <v>0</v>
      </c>
      <c r="P391" s="211">
        <v>0</v>
      </c>
      <c r="Q391" s="211">
        <v>0</v>
      </c>
      <c r="R391" s="211">
        <v>0</v>
      </c>
      <c r="S391" s="211">
        <f t="shared" si="17"/>
        <v>450554640</v>
      </c>
      <c r="T391" s="211">
        <v>261353</v>
      </c>
      <c r="U391" s="209" t="s">
        <v>32</v>
      </c>
      <c r="V391" s="209" t="s">
        <v>13</v>
      </c>
      <c r="W391" s="209" t="s">
        <v>112</v>
      </c>
      <c r="X391" s="209" t="s">
        <v>636</v>
      </c>
      <c r="Y391" s="209" t="s">
        <v>174</v>
      </c>
      <c r="Z391" s="209" t="s">
        <v>206</v>
      </c>
      <c r="AA391" s="209" t="s">
        <v>207</v>
      </c>
      <c r="AB391" s="213" t="s">
        <v>1129</v>
      </c>
      <c r="AC391" s="214">
        <v>41500</v>
      </c>
    </row>
    <row r="392" spans="1:29" s="198" customFormat="1" ht="22.5" hidden="1" x14ac:dyDescent="0.2">
      <c r="A392" s="207">
        <v>2013520000449</v>
      </c>
      <c r="B392" s="208" t="s">
        <v>637</v>
      </c>
      <c r="C392" s="209" t="s">
        <v>13</v>
      </c>
      <c r="D392" s="209" t="s">
        <v>1434</v>
      </c>
      <c r="E392" s="216">
        <f t="shared" si="15"/>
        <v>50000000</v>
      </c>
      <c r="F392" s="211">
        <v>0</v>
      </c>
      <c r="G392" s="216">
        <v>50000000</v>
      </c>
      <c r="H392" s="211">
        <v>0</v>
      </c>
      <c r="I392" s="211">
        <v>0</v>
      </c>
      <c r="J392" s="211">
        <v>0</v>
      </c>
      <c r="K392" s="211">
        <v>0</v>
      </c>
      <c r="L392" s="211">
        <f t="shared" si="16"/>
        <v>0</v>
      </c>
      <c r="M392" s="211">
        <v>0</v>
      </c>
      <c r="N392" s="211">
        <v>0</v>
      </c>
      <c r="O392" s="211">
        <v>0</v>
      </c>
      <c r="P392" s="211">
        <v>0</v>
      </c>
      <c r="Q392" s="211">
        <v>0</v>
      </c>
      <c r="R392" s="211">
        <v>0</v>
      </c>
      <c r="S392" s="211">
        <f t="shared" si="17"/>
        <v>50000000</v>
      </c>
      <c r="T392" s="211">
        <v>1701840</v>
      </c>
      <c r="U392" s="209" t="s">
        <v>49</v>
      </c>
      <c r="V392" s="209" t="s">
        <v>13</v>
      </c>
      <c r="W392" s="209" t="s">
        <v>29</v>
      </c>
      <c r="X392" s="209" t="s">
        <v>13</v>
      </c>
      <c r="Y392" s="209" t="s">
        <v>145</v>
      </c>
      <c r="Z392" s="209" t="s">
        <v>278</v>
      </c>
      <c r="AA392" s="209" t="s">
        <v>413</v>
      </c>
      <c r="AB392" s="213" t="s">
        <v>1129</v>
      </c>
      <c r="AC392" s="214">
        <v>41500</v>
      </c>
    </row>
    <row r="393" spans="1:29" s="198" customFormat="1" ht="45" hidden="1" x14ac:dyDescent="0.2">
      <c r="A393" s="207">
        <v>2013520000450</v>
      </c>
      <c r="B393" s="208" t="s">
        <v>638</v>
      </c>
      <c r="C393" s="209" t="s">
        <v>13</v>
      </c>
      <c r="D393" s="209" t="s">
        <v>1434</v>
      </c>
      <c r="E393" s="216">
        <f t="shared" si="15"/>
        <v>5161471135</v>
      </c>
      <c r="F393" s="211">
        <v>0</v>
      </c>
      <c r="G393" s="216">
        <v>5161471135</v>
      </c>
      <c r="H393" s="211">
        <v>0</v>
      </c>
      <c r="I393" s="211">
        <v>0</v>
      </c>
      <c r="J393" s="211">
        <v>0</v>
      </c>
      <c r="K393" s="211">
        <v>0</v>
      </c>
      <c r="L393" s="211">
        <f t="shared" si="16"/>
        <v>0</v>
      </c>
      <c r="M393" s="211">
        <v>0</v>
      </c>
      <c r="N393" s="211">
        <v>0</v>
      </c>
      <c r="O393" s="211">
        <v>0</v>
      </c>
      <c r="P393" s="211">
        <v>0</v>
      </c>
      <c r="Q393" s="211">
        <v>0</v>
      </c>
      <c r="R393" s="211">
        <v>0</v>
      </c>
      <c r="S393" s="211">
        <f t="shared" si="17"/>
        <v>5161471135</v>
      </c>
      <c r="T393" s="211">
        <v>87000</v>
      </c>
      <c r="U393" s="209" t="s">
        <v>32</v>
      </c>
      <c r="V393" s="209" t="s">
        <v>13</v>
      </c>
      <c r="W393" s="209" t="s">
        <v>62</v>
      </c>
      <c r="X393" s="209" t="s">
        <v>13</v>
      </c>
      <c r="Y393" s="209" t="s">
        <v>167</v>
      </c>
      <c r="Z393" s="209" t="s">
        <v>168</v>
      </c>
      <c r="AA393" s="209" t="s">
        <v>307</v>
      </c>
      <c r="AB393" s="213" t="s">
        <v>1129</v>
      </c>
      <c r="AC393" s="214">
        <v>41500</v>
      </c>
    </row>
    <row r="394" spans="1:29" s="198" customFormat="1" ht="56.25" hidden="1" x14ac:dyDescent="0.2">
      <c r="A394" s="207">
        <v>2013520000451</v>
      </c>
      <c r="B394" s="208" t="s">
        <v>639</v>
      </c>
      <c r="C394" s="209" t="s">
        <v>13</v>
      </c>
      <c r="D394" s="209" t="s">
        <v>1434</v>
      </c>
      <c r="E394" s="216">
        <f t="shared" ref="E394:E457" si="18">+F394+G394+H394+I394+J394+K394</f>
        <v>9424144057</v>
      </c>
      <c r="F394" s="211">
        <v>5195040901</v>
      </c>
      <c r="G394" s="216">
        <v>4229103156</v>
      </c>
      <c r="H394" s="211">
        <v>0</v>
      </c>
      <c r="I394" s="211">
        <v>0</v>
      </c>
      <c r="J394" s="211">
        <v>0</v>
      </c>
      <c r="K394" s="211">
        <v>0</v>
      </c>
      <c r="L394" s="211">
        <f t="shared" ref="L394:L457" si="19">+M394+N394+O394+P394+Q394+R394</f>
        <v>0</v>
      </c>
      <c r="M394" s="211">
        <v>0</v>
      </c>
      <c r="N394" s="211">
        <v>0</v>
      </c>
      <c r="O394" s="211">
        <v>0</v>
      </c>
      <c r="P394" s="211">
        <v>0</v>
      </c>
      <c r="Q394" s="211">
        <v>0</v>
      </c>
      <c r="R394" s="211">
        <v>0</v>
      </c>
      <c r="S394" s="211">
        <f t="shared" ref="S394:S457" si="20">+E394+L394</f>
        <v>9424144057</v>
      </c>
      <c r="T394" s="211">
        <v>1660087</v>
      </c>
      <c r="U394" s="209" t="s">
        <v>204</v>
      </c>
      <c r="V394" s="209" t="s">
        <v>13</v>
      </c>
      <c r="W394" s="209" t="s">
        <v>217</v>
      </c>
      <c r="X394" s="209" t="s">
        <v>13</v>
      </c>
      <c r="Y394" s="209" t="s">
        <v>174</v>
      </c>
      <c r="Z394" s="209" t="s">
        <v>206</v>
      </c>
      <c r="AA394" s="209" t="s">
        <v>207</v>
      </c>
      <c r="AB394" s="213" t="s">
        <v>1129</v>
      </c>
      <c r="AC394" s="214">
        <v>41500</v>
      </c>
    </row>
    <row r="395" spans="1:29" s="198" customFormat="1" ht="22.5" hidden="1" x14ac:dyDescent="0.2">
      <c r="A395" s="207">
        <v>2013520000452</v>
      </c>
      <c r="B395" s="208" t="s">
        <v>640</v>
      </c>
      <c r="C395" s="209" t="s">
        <v>13</v>
      </c>
      <c r="D395" s="209" t="s">
        <v>1434</v>
      </c>
      <c r="E395" s="216">
        <f t="shared" si="18"/>
        <v>85000000</v>
      </c>
      <c r="F395" s="211">
        <v>0</v>
      </c>
      <c r="G395" s="216">
        <v>50000000</v>
      </c>
      <c r="H395" s="211">
        <v>10000000</v>
      </c>
      <c r="I395" s="211">
        <v>0</v>
      </c>
      <c r="J395" s="211">
        <v>0</v>
      </c>
      <c r="K395" s="211">
        <v>25000000</v>
      </c>
      <c r="L395" s="211">
        <f t="shared" si="19"/>
        <v>0</v>
      </c>
      <c r="M395" s="211">
        <v>0</v>
      </c>
      <c r="N395" s="211">
        <v>0</v>
      </c>
      <c r="O395" s="211">
        <v>0</v>
      </c>
      <c r="P395" s="211">
        <v>0</v>
      </c>
      <c r="Q395" s="211">
        <v>0</v>
      </c>
      <c r="R395" s="211">
        <v>0</v>
      </c>
      <c r="S395" s="211">
        <f t="shared" si="20"/>
        <v>85000000</v>
      </c>
      <c r="T395" s="211">
        <v>1701840</v>
      </c>
      <c r="U395" s="209" t="s">
        <v>49</v>
      </c>
      <c r="V395" s="209" t="s">
        <v>13</v>
      </c>
      <c r="W395" s="209" t="s">
        <v>29</v>
      </c>
      <c r="X395" s="209" t="s">
        <v>13</v>
      </c>
      <c r="Y395" s="209" t="s">
        <v>145</v>
      </c>
      <c r="Z395" s="209" t="s">
        <v>278</v>
      </c>
      <c r="AA395" s="209" t="s">
        <v>413</v>
      </c>
      <c r="AB395" s="213" t="s">
        <v>1129</v>
      </c>
      <c r="AC395" s="214">
        <v>41500</v>
      </c>
    </row>
    <row r="396" spans="1:29" s="198" customFormat="1" ht="22.5" hidden="1" x14ac:dyDescent="0.2">
      <c r="A396" s="207">
        <v>2013520000453</v>
      </c>
      <c r="B396" s="208" t="s">
        <v>641</v>
      </c>
      <c r="C396" s="209" t="s">
        <v>16</v>
      </c>
      <c r="D396" s="209" t="s">
        <v>1428</v>
      </c>
      <c r="E396" s="216">
        <f t="shared" si="18"/>
        <v>300000000</v>
      </c>
      <c r="F396" s="211">
        <v>0</v>
      </c>
      <c r="G396" s="216">
        <v>300000000</v>
      </c>
      <c r="H396" s="211">
        <v>0</v>
      </c>
      <c r="I396" s="211">
        <v>0</v>
      </c>
      <c r="J396" s="211">
        <v>0</v>
      </c>
      <c r="K396" s="211">
        <v>0</v>
      </c>
      <c r="L396" s="211">
        <f t="shared" si="19"/>
        <v>0</v>
      </c>
      <c r="M396" s="211">
        <v>0</v>
      </c>
      <c r="N396" s="211">
        <v>0</v>
      </c>
      <c r="O396" s="211">
        <v>0</v>
      </c>
      <c r="P396" s="211">
        <v>0</v>
      </c>
      <c r="Q396" s="211">
        <v>0</v>
      </c>
      <c r="R396" s="211">
        <v>0</v>
      </c>
      <c r="S396" s="211">
        <f t="shared" si="20"/>
        <v>300000000</v>
      </c>
      <c r="T396" s="211">
        <v>280</v>
      </c>
      <c r="U396" s="209" t="s">
        <v>45</v>
      </c>
      <c r="V396" s="209" t="s">
        <v>13</v>
      </c>
      <c r="W396" s="209" t="s">
        <v>29</v>
      </c>
      <c r="X396" s="209" t="s">
        <v>13</v>
      </c>
      <c r="Y396" s="209" t="s">
        <v>194</v>
      </c>
      <c r="Z396" s="209" t="s">
        <v>17</v>
      </c>
      <c r="AA396" s="209" t="s">
        <v>257</v>
      </c>
      <c r="AB396" s="213" t="s">
        <v>1129</v>
      </c>
      <c r="AC396" s="214">
        <v>41500</v>
      </c>
    </row>
    <row r="397" spans="1:29" s="198" customFormat="1" ht="22.5" hidden="1" x14ac:dyDescent="0.2">
      <c r="A397" s="207">
        <v>2013520000454</v>
      </c>
      <c r="B397" s="208" t="s">
        <v>642</v>
      </c>
      <c r="C397" s="209" t="s">
        <v>13</v>
      </c>
      <c r="D397" s="209" t="s">
        <v>1434</v>
      </c>
      <c r="E397" s="216">
        <f t="shared" si="18"/>
        <v>45000000</v>
      </c>
      <c r="F397" s="211">
        <v>0</v>
      </c>
      <c r="G397" s="216">
        <v>45000000</v>
      </c>
      <c r="H397" s="211">
        <v>0</v>
      </c>
      <c r="I397" s="211">
        <v>0</v>
      </c>
      <c r="J397" s="211">
        <v>0</v>
      </c>
      <c r="K397" s="211">
        <v>0</v>
      </c>
      <c r="L397" s="211">
        <f t="shared" si="19"/>
        <v>0</v>
      </c>
      <c r="M397" s="211">
        <v>0</v>
      </c>
      <c r="N397" s="211">
        <v>0</v>
      </c>
      <c r="O397" s="211">
        <v>0</v>
      </c>
      <c r="P397" s="211">
        <v>0</v>
      </c>
      <c r="Q397" s="211">
        <v>0</v>
      </c>
      <c r="R397" s="211">
        <v>0</v>
      </c>
      <c r="S397" s="211">
        <f t="shared" si="20"/>
        <v>45000000</v>
      </c>
      <c r="T397" s="211">
        <v>1701840</v>
      </c>
      <c r="U397" s="209" t="s">
        <v>49</v>
      </c>
      <c r="V397" s="209" t="s">
        <v>13</v>
      </c>
      <c r="W397" s="209" t="s">
        <v>29</v>
      </c>
      <c r="X397" s="209" t="s">
        <v>13</v>
      </c>
      <c r="Y397" s="209" t="s">
        <v>145</v>
      </c>
      <c r="Z397" s="209" t="s">
        <v>278</v>
      </c>
      <c r="AA397" s="209" t="s">
        <v>413</v>
      </c>
      <c r="AB397" s="213" t="s">
        <v>1129</v>
      </c>
      <c r="AC397" s="214">
        <v>41502</v>
      </c>
    </row>
    <row r="398" spans="1:29" s="198" customFormat="1" ht="45" hidden="1" x14ac:dyDescent="0.2">
      <c r="A398" s="207">
        <v>2013520000455</v>
      </c>
      <c r="B398" s="208" t="s">
        <v>643</v>
      </c>
      <c r="C398" s="209" t="s">
        <v>13</v>
      </c>
      <c r="D398" s="209" t="s">
        <v>1434</v>
      </c>
      <c r="E398" s="216">
        <f t="shared" si="18"/>
        <v>318000000</v>
      </c>
      <c r="F398" s="211">
        <v>0</v>
      </c>
      <c r="G398" s="216">
        <v>318000000</v>
      </c>
      <c r="H398" s="211">
        <v>0</v>
      </c>
      <c r="I398" s="211">
        <v>0</v>
      </c>
      <c r="J398" s="211">
        <v>0</v>
      </c>
      <c r="K398" s="211">
        <v>0</v>
      </c>
      <c r="L398" s="211">
        <f t="shared" si="19"/>
        <v>0</v>
      </c>
      <c r="M398" s="211">
        <v>0</v>
      </c>
      <c r="N398" s="211">
        <v>0</v>
      </c>
      <c r="O398" s="211">
        <v>0</v>
      </c>
      <c r="P398" s="211">
        <v>0</v>
      </c>
      <c r="Q398" s="211">
        <v>0</v>
      </c>
      <c r="R398" s="211">
        <v>0</v>
      </c>
      <c r="S398" s="211">
        <f t="shared" si="20"/>
        <v>318000000</v>
      </c>
      <c r="T398" s="211">
        <v>8000</v>
      </c>
      <c r="U398" s="209" t="s">
        <v>32</v>
      </c>
      <c r="V398" s="209" t="s">
        <v>13</v>
      </c>
      <c r="W398" s="209" t="s">
        <v>62</v>
      </c>
      <c r="X398" s="209" t="s">
        <v>13</v>
      </c>
      <c r="Y398" s="209" t="s">
        <v>167</v>
      </c>
      <c r="Z398" s="209" t="s">
        <v>168</v>
      </c>
      <c r="AA398" s="209" t="s">
        <v>169</v>
      </c>
      <c r="AB398" s="213" t="s">
        <v>1129</v>
      </c>
      <c r="AC398" s="214">
        <v>41500</v>
      </c>
    </row>
    <row r="399" spans="1:29" s="198" customFormat="1" ht="56.25" hidden="1" x14ac:dyDescent="0.2">
      <c r="A399" s="207">
        <v>2013520000456</v>
      </c>
      <c r="B399" s="208" t="s">
        <v>644</v>
      </c>
      <c r="C399" s="209" t="s">
        <v>13</v>
      </c>
      <c r="D399" s="209" t="s">
        <v>1434</v>
      </c>
      <c r="E399" s="216">
        <f t="shared" si="18"/>
        <v>6553000007</v>
      </c>
      <c r="F399" s="211">
        <v>2540000007</v>
      </c>
      <c r="G399" s="216">
        <v>3481000000</v>
      </c>
      <c r="H399" s="211">
        <v>0</v>
      </c>
      <c r="I399" s="211">
        <v>0</v>
      </c>
      <c r="J399" s="211">
        <v>0</v>
      </c>
      <c r="K399" s="211">
        <v>532000000</v>
      </c>
      <c r="L399" s="211">
        <f t="shared" si="19"/>
        <v>0</v>
      </c>
      <c r="M399" s="211">
        <v>0</v>
      </c>
      <c r="N399" s="211">
        <v>0</v>
      </c>
      <c r="O399" s="211">
        <v>0</v>
      </c>
      <c r="P399" s="211">
        <v>0</v>
      </c>
      <c r="Q399" s="211">
        <v>0</v>
      </c>
      <c r="R399" s="211">
        <v>0</v>
      </c>
      <c r="S399" s="211">
        <f t="shared" si="20"/>
        <v>6553000007</v>
      </c>
      <c r="T399" s="211">
        <v>1660087</v>
      </c>
      <c r="U399" s="209" t="s">
        <v>204</v>
      </c>
      <c r="V399" s="209" t="s">
        <v>13</v>
      </c>
      <c r="W399" s="209" t="s">
        <v>14</v>
      </c>
      <c r="X399" s="209" t="s">
        <v>13</v>
      </c>
      <c r="Y399" s="209" t="s">
        <v>174</v>
      </c>
      <c r="Z399" s="209" t="s">
        <v>206</v>
      </c>
      <c r="AA399" s="209" t="s">
        <v>207</v>
      </c>
      <c r="AB399" s="213" t="s">
        <v>1129</v>
      </c>
      <c r="AC399" s="214">
        <v>41500</v>
      </c>
    </row>
    <row r="400" spans="1:29" s="198" customFormat="1" ht="45" hidden="1" x14ac:dyDescent="0.2">
      <c r="A400" s="207">
        <v>2013520000457</v>
      </c>
      <c r="B400" s="208" t="s">
        <v>645</v>
      </c>
      <c r="C400" s="209" t="s">
        <v>13</v>
      </c>
      <c r="D400" s="209" t="s">
        <v>1434</v>
      </c>
      <c r="E400" s="216">
        <f t="shared" si="18"/>
        <v>500000000</v>
      </c>
      <c r="F400" s="211">
        <v>0</v>
      </c>
      <c r="G400" s="216">
        <v>500000000</v>
      </c>
      <c r="H400" s="211">
        <v>0</v>
      </c>
      <c r="I400" s="211">
        <v>0</v>
      </c>
      <c r="J400" s="211">
        <v>0</v>
      </c>
      <c r="K400" s="211">
        <v>0</v>
      </c>
      <c r="L400" s="211">
        <f t="shared" si="19"/>
        <v>0</v>
      </c>
      <c r="M400" s="211">
        <v>0</v>
      </c>
      <c r="N400" s="211">
        <v>0</v>
      </c>
      <c r="O400" s="211">
        <v>0</v>
      </c>
      <c r="P400" s="211">
        <v>0</v>
      </c>
      <c r="Q400" s="211">
        <v>0</v>
      </c>
      <c r="R400" s="211">
        <v>0</v>
      </c>
      <c r="S400" s="211">
        <f t="shared" si="20"/>
        <v>500000000</v>
      </c>
      <c r="T400" s="211">
        <v>7000</v>
      </c>
      <c r="U400" s="209" t="s">
        <v>32</v>
      </c>
      <c r="V400" s="209" t="s">
        <v>13</v>
      </c>
      <c r="W400" s="209" t="s">
        <v>62</v>
      </c>
      <c r="X400" s="209" t="s">
        <v>13</v>
      </c>
      <c r="Y400" s="209" t="s">
        <v>167</v>
      </c>
      <c r="Z400" s="209" t="s">
        <v>168</v>
      </c>
      <c r="AA400" s="209" t="s">
        <v>307</v>
      </c>
      <c r="AB400" s="213" t="s">
        <v>1129</v>
      </c>
      <c r="AC400" s="214">
        <v>41500</v>
      </c>
    </row>
    <row r="401" spans="1:29" s="198" customFormat="1" ht="33.75" hidden="1" x14ac:dyDescent="0.2">
      <c r="A401" s="207">
        <v>2013520000458</v>
      </c>
      <c r="B401" s="208" t="s">
        <v>646</v>
      </c>
      <c r="C401" s="209" t="s">
        <v>13</v>
      </c>
      <c r="D401" s="209" t="s">
        <v>1434</v>
      </c>
      <c r="E401" s="216">
        <f t="shared" si="18"/>
        <v>79200000</v>
      </c>
      <c r="F401" s="211">
        <v>0</v>
      </c>
      <c r="G401" s="216">
        <v>79200000</v>
      </c>
      <c r="H401" s="211">
        <v>0</v>
      </c>
      <c r="I401" s="211">
        <v>0</v>
      </c>
      <c r="J401" s="211">
        <v>0</v>
      </c>
      <c r="K401" s="211">
        <v>0</v>
      </c>
      <c r="L401" s="211">
        <f t="shared" si="19"/>
        <v>0</v>
      </c>
      <c r="M401" s="211">
        <v>0</v>
      </c>
      <c r="N401" s="211">
        <v>0</v>
      </c>
      <c r="O401" s="211">
        <v>0</v>
      </c>
      <c r="P401" s="211">
        <v>0</v>
      </c>
      <c r="Q401" s="211">
        <v>0</v>
      </c>
      <c r="R401" s="211">
        <v>0</v>
      </c>
      <c r="S401" s="211">
        <f t="shared" si="20"/>
        <v>79200000</v>
      </c>
      <c r="T401" s="211">
        <v>2560</v>
      </c>
      <c r="U401" s="209" t="s">
        <v>66</v>
      </c>
      <c r="V401" s="209" t="s">
        <v>13</v>
      </c>
      <c r="W401" s="209" t="s">
        <v>87</v>
      </c>
      <c r="X401" s="209" t="s">
        <v>13</v>
      </c>
      <c r="Y401" s="209" t="s">
        <v>76</v>
      </c>
      <c r="Z401" s="209" t="s">
        <v>481</v>
      </c>
      <c r="AA401" s="209" t="s">
        <v>482</v>
      </c>
      <c r="AB401" s="213" t="s">
        <v>1130</v>
      </c>
      <c r="AC401" s="214">
        <v>41500</v>
      </c>
    </row>
    <row r="402" spans="1:29" s="198" customFormat="1" ht="33.75" hidden="1" x14ac:dyDescent="0.2">
      <c r="A402" s="207">
        <v>2013520000459</v>
      </c>
      <c r="B402" s="208" t="s">
        <v>647</v>
      </c>
      <c r="C402" s="209" t="s">
        <v>13</v>
      </c>
      <c r="D402" s="209" t="s">
        <v>1434</v>
      </c>
      <c r="E402" s="216">
        <f t="shared" si="18"/>
        <v>73600000</v>
      </c>
      <c r="F402" s="211">
        <v>0</v>
      </c>
      <c r="G402" s="216">
        <v>73600000</v>
      </c>
      <c r="H402" s="211">
        <v>0</v>
      </c>
      <c r="I402" s="211">
        <v>0</v>
      </c>
      <c r="J402" s="211">
        <v>0</v>
      </c>
      <c r="K402" s="211">
        <v>0</v>
      </c>
      <c r="L402" s="211">
        <f t="shared" si="19"/>
        <v>176400000</v>
      </c>
      <c r="M402" s="211">
        <v>0</v>
      </c>
      <c r="N402" s="211">
        <v>176400000</v>
      </c>
      <c r="O402" s="211">
        <v>0</v>
      </c>
      <c r="P402" s="211">
        <v>0</v>
      </c>
      <c r="Q402" s="211">
        <v>0</v>
      </c>
      <c r="R402" s="211">
        <v>0</v>
      </c>
      <c r="S402" s="211">
        <f t="shared" si="20"/>
        <v>250000000</v>
      </c>
      <c r="T402" s="211">
        <v>1500</v>
      </c>
      <c r="U402" s="209" t="s">
        <v>51</v>
      </c>
      <c r="V402" s="209" t="s">
        <v>13</v>
      </c>
      <c r="W402" s="209" t="s">
        <v>29</v>
      </c>
      <c r="X402" s="209" t="s">
        <v>13</v>
      </c>
      <c r="Y402" s="209" t="s">
        <v>159</v>
      </c>
      <c r="Z402" s="209" t="s">
        <v>522</v>
      </c>
      <c r="AA402" s="209" t="s">
        <v>523</v>
      </c>
      <c r="AB402" s="213" t="s">
        <v>1415</v>
      </c>
      <c r="AC402" s="214">
        <v>41500</v>
      </c>
    </row>
    <row r="403" spans="1:29" s="198" customFormat="1" ht="33.75" hidden="1" x14ac:dyDescent="0.2">
      <c r="A403" s="207">
        <v>2013520000460</v>
      </c>
      <c r="B403" s="208" t="s">
        <v>648</v>
      </c>
      <c r="C403" s="209" t="s">
        <v>13</v>
      </c>
      <c r="D403" s="209" t="s">
        <v>1434</v>
      </c>
      <c r="E403" s="216">
        <f t="shared" si="18"/>
        <v>20000000</v>
      </c>
      <c r="F403" s="211">
        <v>0</v>
      </c>
      <c r="G403" s="216">
        <v>20000000</v>
      </c>
      <c r="H403" s="211">
        <v>0</v>
      </c>
      <c r="I403" s="211">
        <v>0</v>
      </c>
      <c r="J403" s="211">
        <v>0</v>
      </c>
      <c r="K403" s="211">
        <v>0</v>
      </c>
      <c r="L403" s="211">
        <f t="shared" si="19"/>
        <v>0</v>
      </c>
      <c r="M403" s="211">
        <v>0</v>
      </c>
      <c r="N403" s="211">
        <v>0</v>
      </c>
      <c r="O403" s="211">
        <v>0</v>
      </c>
      <c r="P403" s="211">
        <v>0</v>
      </c>
      <c r="Q403" s="211">
        <v>0</v>
      </c>
      <c r="R403" s="211">
        <v>0</v>
      </c>
      <c r="S403" s="211">
        <f t="shared" si="20"/>
        <v>20000000</v>
      </c>
      <c r="T403" s="211">
        <v>2560</v>
      </c>
      <c r="U403" s="209" t="s">
        <v>66</v>
      </c>
      <c r="V403" s="209" t="s">
        <v>13</v>
      </c>
      <c r="W403" s="209" t="s">
        <v>87</v>
      </c>
      <c r="X403" s="209" t="s">
        <v>13</v>
      </c>
      <c r="Y403" s="209" t="s">
        <v>76</v>
      </c>
      <c r="Z403" s="209" t="s">
        <v>481</v>
      </c>
      <c r="AA403" s="209" t="s">
        <v>482</v>
      </c>
      <c r="AB403" s="213" t="s">
        <v>1130</v>
      </c>
      <c r="AC403" s="214">
        <v>41500</v>
      </c>
    </row>
    <row r="404" spans="1:29" s="198" customFormat="1" ht="56.25" hidden="1" x14ac:dyDescent="0.2">
      <c r="A404" s="207">
        <v>2013520000461</v>
      </c>
      <c r="B404" s="208" t="s">
        <v>649</v>
      </c>
      <c r="C404" s="209" t="s">
        <v>13</v>
      </c>
      <c r="D404" s="209" t="s">
        <v>1434</v>
      </c>
      <c r="E404" s="216">
        <f t="shared" si="18"/>
        <v>8100000000</v>
      </c>
      <c r="F404" s="211">
        <v>0</v>
      </c>
      <c r="G404" s="216">
        <v>8100000000</v>
      </c>
      <c r="H404" s="211">
        <v>0</v>
      </c>
      <c r="I404" s="211">
        <v>0</v>
      </c>
      <c r="J404" s="211">
        <v>0</v>
      </c>
      <c r="K404" s="211">
        <v>0</v>
      </c>
      <c r="L404" s="211">
        <f t="shared" si="19"/>
        <v>0</v>
      </c>
      <c r="M404" s="211">
        <v>0</v>
      </c>
      <c r="N404" s="211">
        <v>0</v>
      </c>
      <c r="O404" s="211">
        <v>0</v>
      </c>
      <c r="P404" s="211">
        <v>0</v>
      </c>
      <c r="Q404" s="211">
        <v>0</v>
      </c>
      <c r="R404" s="211">
        <v>0</v>
      </c>
      <c r="S404" s="211">
        <f t="shared" si="20"/>
        <v>8100000000</v>
      </c>
      <c r="T404" s="211">
        <v>1541956</v>
      </c>
      <c r="U404" s="209" t="s">
        <v>204</v>
      </c>
      <c r="V404" s="209" t="s">
        <v>13</v>
      </c>
      <c r="W404" s="209" t="s">
        <v>112</v>
      </c>
      <c r="X404" s="209" t="s">
        <v>13</v>
      </c>
      <c r="Y404" s="209" t="s">
        <v>174</v>
      </c>
      <c r="Z404" s="209" t="s">
        <v>206</v>
      </c>
      <c r="AA404" s="209" t="s">
        <v>207</v>
      </c>
      <c r="AB404" s="213" t="s">
        <v>1129</v>
      </c>
      <c r="AC404" s="214">
        <v>41500</v>
      </c>
    </row>
    <row r="405" spans="1:29" s="198" customFormat="1" ht="22.5" hidden="1" x14ac:dyDescent="0.2">
      <c r="A405" s="207">
        <v>2013520000462</v>
      </c>
      <c r="B405" s="208" t="s">
        <v>650</v>
      </c>
      <c r="C405" s="209" t="s">
        <v>13</v>
      </c>
      <c r="D405" s="209" t="s">
        <v>1434</v>
      </c>
      <c r="E405" s="216">
        <f t="shared" si="18"/>
        <v>48000000</v>
      </c>
      <c r="F405" s="211">
        <v>0</v>
      </c>
      <c r="G405" s="216">
        <v>48000000</v>
      </c>
      <c r="H405" s="211">
        <v>0</v>
      </c>
      <c r="I405" s="211">
        <v>0</v>
      </c>
      <c r="J405" s="211">
        <v>0</v>
      </c>
      <c r="K405" s="211">
        <v>0</v>
      </c>
      <c r="L405" s="211">
        <f t="shared" si="19"/>
        <v>0</v>
      </c>
      <c r="M405" s="211">
        <v>0</v>
      </c>
      <c r="N405" s="211">
        <v>0</v>
      </c>
      <c r="O405" s="211">
        <v>0</v>
      </c>
      <c r="P405" s="211">
        <v>0</v>
      </c>
      <c r="Q405" s="211">
        <v>0</v>
      </c>
      <c r="R405" s="211">
        <v>0</v>
      </c>
      <c r="S405" s="211">
        <f t="shared" si="20"/>
        <v>48000000</v>
      </c>
      <c r="T405" s="211">
        <v>1660087</v>
      </c>
      <c r="U405" s="209" t="s">
        <v>51</v>
      </c>
      <c r="V405" s="209" t="s">
        <v>13</v>
      </c>
      <c r="W405" s="209" t="s">
        <v>29</v>
      </c>
      <c r="X405" s="209" t="s">
        <v>13</v>
      </c>
      <c r="Y405" s="209" t="s">
        <v>159</v>
      </c>
      <c r="Z405" s="209" t="s">
        <v>160</v>
      </c>
      <c r="AA405" s="209" t="s">
        <v>161</v>
      </c>
      <c r="AB405" s="213" t="s">
        <v>1129</v>
      </c>
      <c r="AC405" s="214">
        <v>41500</v>
      </c>
    </row>
    <row r="406" spans="1:29" s="198" customFormat="1" ht="33.75" hidden="1" x14ac:dyDescent="0.2">
      <c r="A406" s="207">
        <v>2013520000463</v>
      </c>
      <c r="B406" s="208" t="s">
        <v>651</v>
      </c>
      <c r="C406" s="209" t="s">
        <v>13</v>
      </c>
      <c r="D406" s="209" t="s">
        <v>1434</v>
      </c>
      <c r="E406" s="216">
        <f t="shared" si="18"/>
        <v>10000000</v>
      </c>
      <c r="F406" s="211">
        <v>0</v>
      </c>
      <c r="G406" s="216">
        <v>10000000</v>
      </c>
      <c r="H406" s="211">
        <v>0</v>
      </c>
      <c r="I406" s="211">
        <v>0</v>
      </c>
      <c r="J406" s="211">
        <v>0</v>
      </c>
      <c r="K406" s="211">
        <v>0</v>
      </c>
      <c r="L406" s="211">
        <f t="shared" si="19"/>
        <v>0</v>
      </c>
      <c r="M406" s="211">
        <v>0</v>
      </c>
      <c r="N406" s="211">
        <v>0</v>
      </c>
      <c r="O406" s="211">
        <v>0</v>
      </c>
      <c r="P406" s="211">
        <v>0</v>
      </c>
      <c r="Q406" s="211">
        <v>0</v>
      </c>
      <c r="R406" s="211">
        <v>0</v>
      </c>
      <c r="S406" s="211">
        <f t="shared" si="20"/>
        <v>10000000</v>
      </c>
      <c r="T406" s="211">
        <v>2560</v>
      </c>
      <c r="U406" s="209" t="s">
        <v>66</v>
      </c>
      <c r="V406" s="209" t="s">
        <v>13</v>
      </c>
      <c r="W406" s="209" t="s">
        <v>87</v>
      </c>
      <c r="X406" s="209" t="s">
        <v>13</v>
      </c>
      <c r="Y406" s="209" t="s">
        <v>76</v>
      </c>
      <c r="Z406" s="209" t="s">
        <v>481</v>
      </c>
      <c r="AA406" s="209" t="s">
        <v>482</v>
      </c>
      <c r="AB406" s="213" t="s">
        <v>1130</v>
      </c>
      <c r="AC406" s="214">
        <v>41500</v>
      </c>
    </row>
    <row r="407" spans="1:29" s="198" customFormat="1" ht="22.5" hidden="1" x14ac:dyDescent="0.2">
      <c r="A407" s="207">
        <v>2013520000464</v>
      </c>
      <c r="B407" s="208" t="s">
        <v>652</v>
      </c>
      <c r="C407" s="209" t="s">
        <v>13</v>
      </c>
      <c r="D407" s="209" t="s">
        <v>1434</v>
      </c>
      <c r="E407" s="216">
        <f t="shared" si="18"/>
        <v>214399956</v>
      </c>
      <c r="F407" s="211">
        <v>0</v>
      </c>
      <c r="G407" s="216">
        <v>214399956</v>
      </c>
      <c r="H407" s="211">
        <v>0</v>
      </c>
      <c r="I407" s="211">
        <v>0</v>
      </c>
      <c r="J407" s="211">
        <v>0</v>
      </c>
      <c r="K407" s="211">
        <v>0</v>
      </c>
      <c r="L407" s="211">
        <f t="shared" si="19"/>
        <v>0</v>
      </c>
      <c r="M407" s="211">
        <v>0</v>
      </c>
      <c r="N407" s="211">
        <v>0</v>
      </c>
      <c r="O407" s="211">
        <v>0</v>
      </c>
      <c r="P407" s="211">
        <v>0</v>
      </c>
      <c r="Q407" s="211">
        <v>0</v>
      </c>
      <c r="R407" s="211">
        <v>0</v>
      </c>
      <c r="S407" s="211">
        <f t="shared" si="20"/>
        <v>214399956</v>
      </c>
      <c r="T407" s="211">
        <v>110</v>
      </c>
      <c r="U407" s="209" t="s">
        <v>51</v>
      </c>
      <c r="V407" s="209" t="s">
        <v>13</v>
      </c>
      <c r="W407" s="209" t="s">
        <v>29</v>
      </c>
      <c r="X407" s="209" t="s">
        <v>13</v>
      </c>
      <c r="Y407" s="209" t="s">
        <v>159</v>
      </c>
      <c r="Z407" s="209" t="s">
        <v>160</v>
      </c>
      <c r="AA407" s="209" t="s">
        <v>161</v>
      </c>
      <c r="AB407" s="213" t="s">
        <v>1129</v>
      </c>
      <c r="AC407" s="214">
        <v>41500</v>
      </c>
    </row>
    <row r="408" spans="1:29" s="198" customFormat="1" ht="33.75" hidden="1" x14ac:dyDescent="0.2">
      <c r="A408" s="207">
        <v>2013520000465</v>
      </c>
      <c r="B408" s="208" t="s">
        <v>653</v>
      </c>
      <c r="C408" s="209" t="s">
        <v>13</v>
      </c>
      <c r="D408" s="209" t="s">
        <v>1434</v>
      </c>
      <c r="E408" s="216">
        <f t="shared" si="18"/>
        <v>170000000</v>
      </c>
      <c r="F408" s="211">
        <v>0</v>
      </c>
      <c r="G408" s="216">
        <v>170000000</v>
      </c>
      <c r="H408" s="211">
        <v>0</v>
      </c>
      <c r="I408" s="211">
        <v>0</v>
      </c>
      <c r="J408" s="211">
        <v>0</v>
      </c>
      <c r="K408" s="211">
        <v>0</v>
      </c>
      <c r="L408" s="211">
        <f t="shared" si="19"/>
        <v>0</v>
      </c>
      <c r="M408" s="211">
        <v>0</v>
      </c>
      <c r="N408" s="211">
        <v>0</v>
      </c>
      <c r="O408" s="211">
        <v>0</v>
      </c>
      <c r="P408" s="211">
        <v>0</v>
      </c>
      <c r="Q408" s="211">
        <v>0</v>
      </c>
      <c r="R408" s="211">
        <v>0</v>
      </c>
      <c r="S408" s="211">
        <f t="shared" si="20"/>
        <v>170000000</v>
      </c>
      <c r="T408" s="211">
        <v>2560</v>
      </c>
      <c r="U408" s="209" t="s">
        <v>66</v>
      </c>
      <c r="V408" s="209" t="s">
        <v>13</v>
      </c>
      <c r="W408" s="209" t="s">
        <v>87</v>
      </c>
      <c r="X408" s="209" t="s">
        <v>13</v>
      </c>
      <c r="Y408" s="209" t="s">
        <v>76</v>
      </c>
      <c r="Z408" s="209" t="s">
        <v>481</v>
      </c>
      <c r="AA408" s="209" t="s">
        <v>654</v>
      </c>
      <c r="AB408" s="213" t="s">
        <v>1129</v>
      </c>
      <c r="AC408" s="214">
        <v>41500</v>
      </c>
    </row>
    <row r="409" spans="1:29" s="198" customFormat="1" ht="22.5" hidden="1" x14ac:dyDescent="0.2">
      <c r="A409" s="207">
        <v>2013520000466</v>
      </c>
      <c r="B409" s="208" t="s">
        <v>655</v>
      </c>
      <c r="C409" s="209" t="s">
        <v>13</v>
      </c>
      <c r="D409" s="209" t="s">
        <v>1434</v>
      </c>
      <c r="E409" s="216">
        <f t="shared" si="18"/>
        <v>1302664762</v>
      </c>
      <c r="F409" s="211">
        <v>0</v>
      </c>
      <c r="G409" s="216">
        <v>1302664762</v>
      </c>
      <c r="H409" s="211">
        <v>0</v>
      </c>
      <c r="I409" s="211">
        <v>0</v>
      </c>
      <c r="J409" s="211">
        <v>0</v>
      </c>
      <c r="K409" s="211">
        <v>0</v>
      </c>
      <c r="L409" s="211">
        <f t="shared" si="19"/>
        <v>0</v>
      </c>
      <c r="M409" s="211">
        <v>0</v>
      </c>
      <c r="N409" s="211">
        <v>0</v>
      </c>
      <c r="O409" s="211">
        <v>0</v>
      </c>
      <c r="P409" s="211">
        <v>0</v>
      </c>
      <c r="Q409" s="211">
        <v>0</v>
      </c>
      <c r="R409" s="211">
        <v>0</v>
      </c>
      <c r="S409" s="211">
        <f t="shared" si="20"/>
        <v>1302664762</v>
      </c>
      <c r="T409" s="211">
        <v>40</v>
      </c>
      <c r="U409" s="209" t="s">
        <v>204</v>
      </c>
      <c r="V409" s="209" t="s">
        <v>13</v>
      </c>
      <c r="W409" s="209" t="s">
        <v>17</v>
      </c>
      <c r="X409" s="209" t="s">
        <v>13</v>
      </c>
      <c r="Y409" s="209" t="s">
        <v>194</v>
      </c>
      <c r="Z409" s="209" t="s">
        <v>17</v>
      </c>
      <c r="AA409" s="209" t="s">
        <v>257</v>
      </c>
      <c r="AB409" s="213" t="s">
        <v>1129</v>
      </c>
      <c r="AC409" s="214">
        <v>41500</v>
      </c>
    </row>
    <row r="410" spans="1:29" s="198" customFormat="1" ht="33.75" hidden="1" x14ac:dyDescent="0.2">
      <c r="A410" s="207">
        <v>2013520000467</v>
      </c>
      <c r="B410" s="208" t="s">
        <v>646</v>
      </c>
      <c r="C410" s="209" t="s">
        <v>13</v>
      </c>
      <c r="D410" s="209" t="s">
        <v>1434</v>
      </c>
      <c r="E410" s="216">
        <f t="shared" si="18"/>
        <v>271800000</v>
      </c>
      <c r="F410" s="211">
        <v>0</v>
      </c>
      <c r="G410" s="216">
        <v>271800000</v>
      </c>
      <c r="H410" s="211">
        <v>0</v>
      </c>
      <c r="I410" s="211">
        <v>0</v>
      </c>
      <c r="J410" s="211">
        <v>0</v>
      </c>
      <c r="K410" s="211">
        <v>0</v>
      </c>
      <c r="L410" s="211">
        <f t="shared" si="19"/>
        <v>0</v>
      </c>
      <c r="M410" s="211">
        <v>0</v>
      </c>
      <c r="N410" s="211">
        <v>0</v>
      </c>
      <c r="O410" s="211">
        <v>0</v>
      </c>
      <c r="P410" s="211">
        <v>0</v>
      </c>
      <c r="Q410" s="211">
        <v>0</v>
      </c>
      <c r="R410" s="211">
        <v>0</v>
      </c>
      <c r="S410" s="211">
        <f t="shared" si="20"/>
        <v>271800000</v>
      </c>
      <c r="T410" s="211">
        <v>2560</v>
      </c>
      <c r="U410" s="209" t="s">
        <v>66</v>
      </c>
      <c r="V410" s="209" t="s">
        <v>13</v>
      </c>
      <c r="W410" s="209" t="s">
        <v>87</v>
      </c>
      <c r="X410" s="209" t="s">
        <v>13</v>
      </c>
      <c r="Y410" s="209" t="s">
        <v>76</v>
      </c>
      <c r="Z410" s="209" t="s">
        <v>481</v>
      </c>
      <c r="AA410" s="209" t="s">
        <v>482</v>
      </c>
      <c r="AB410" s="213" t="s">
        <v>1129</v>
      </c>
      <c r="AC410" s="214">
        <v>41500</v>
      </c>
    </row>
    <row r="411" spans="1:29" s="198" customFormat="1" ht="33.75" hidden="1" x14ac:dyDescent="0.2">
      <c r="A411" s="207">
        <v>2013520000468</v>
      </c>
      <c r="B411" s="208" t="s">
        <v>651</v>
      </c>
      <c r="C411" s="209" t="s">
        <v>13</v>
      </c>
      <c r="D411" s="209" t="s">
        <v>1434</v>
      </c>
      <c r="E411" s="216">
        <f t="shared" si="18"/>
        <v>70000000</v>
      </c>
      <c r="F411" s="211">
        <v>0</v>
      </c>
      <c r="G411" s="216">
        <v>70000000</v>
      </c>
      <c r="H411" s="211">
        <v>0</v>
      </c>
      <c r="I411" s="211">
        <v>0</v>
      </c>
      <c r="J411" s="211">
        <v>0</v>
      </c>
      <c r="K411" s="211">
        <v>0</v>
      </c>
      <c r="L411" s="211">
        <f t="shared" si="19"/>
        <v>30000000</v>
      </c>
      <c r="M411" s="211">
        <v>0</v>
      </c>
      <c r="N411" s="211">
        <v>30000000</v>
      </c>
      <c r="O411" s="211">
        <v>0</v>
      </c>
      <c r="P411" s="211">
        <v>0</v>
      </c>
      <c r="Q411" s="211">
        <v>0</v>
      </c>
      <c r="R411" s="211">
        <v>0</v>
      </c>
      <c r="S411" s="211">
        <f t="shared" si="20"/>
        <v>100000000</v>
      </c>
      <c r="T411" s="211">
        <v>2560</v>
      </c>
      <c r="U411" s="209" t="s">
        <v>66</v>
      </c>
      <c r="V411" s="209" t="s">
        <v>13</v>
      </c>
      <c r="W411" s="209" t="s">
        <v>87</v>
      </c>
      <c r="X411" s="209" t="s">
        <v>13</v>
      </c>
      <c r="Y411" s="209" t="s">
        <v>76</v>
      </c>
      <c r="Z411" s="209" t="s">
        <v>481</v>
      </c>
      <c r="AA411" s="209" t="s">
        <v>482</v>
      </c>
      <c r="AB411" s="213" t="s">
        <v>1415</v>
      </c>
      <c r="AC411" s="214">
        <v>41501</v>
      </c>
    </row>
    <row r="412" spans="1:29" s="198" customFormat="1" ht="33.75" hidden="1" x14ac:dyDescent="0.2">
      <c r="A412" s="207">
        <v>2013520000469</v>
      </c>
      <c r="B412" s="208" t="s">
        <v>1249</v>
      </c>
      <c r="C412" s="209" t="s">
        <v>13</v>
      </c>
      <c r="D412" s="209" t="s">
        <v>1434</v>
      </c>
      <c r="E412" s="216">
        <f t="shared" si="18"/>
        <v>0</v>
      </c>
      <c r="F412" s="211">
        <v>0</v>
      </c>
      <c r="G412" s="216">
        <v>0</v>
      </c>
      <c r="H412" s="211">
        <v>0</v>
      </c>
      <c r="I412" s="211">
        <v>0</v>
      </c>
      <c r="J412" s="211">
        <v>0</v>
      </c>
      <c r="K412" s="211">
        <v>0</v>
      </c>
      <c r="L412" s="211">
        <f t="shared" si="19"/>
        <v>0</v>
      </c>
      <c r="M412" s="211">
        <v>0</v>
      </c>
      <c r="N412" s="211">
        <v>0</v>
      </c>
      <c r="O412" s="211">
        <v>0</v>
      </c>
      <c r="P412" s="211">
        <v>0</v>
      </c>
      <c r="Q412" s="211">
        <v>0</v>
      </c>
      <c r="R412" s="211">
        <v>0</v>
      </c>
      <c r="S412" s="211">
        <v>0</v>
      </c>
      <c r="T412" s="211">
        <v>0</v>
      </c>
      <c r="U412" s="209" t="s">
        <v>1418</v>
      </c>
      <c r="V412" s="209" t="s">
        <v>562</v>
      </c>
      <c r="W412" s="209" t="s">
        <v>1380</v>
      </c>
      <c r="X412" s="209" t="s">
        <v>562</v>
      </c>
      <c r="Y412" s="209"/>
      <c r="Z412" s="209"/>
      <c r="AA412" s="209"/>
      <c r="AB412" s="213" t="s">
        <v>1134</v>
      </c>
      <c r="AC412" s="214">
        <v>41500</v>
      </c>
    </row>
    <row r="413" spans="1:29" s="198" customFormat="1" ht="33.75" hidden="1" x14ac:dyDescent="0.2">
      <c r="A413" s="207">
        <v>2013520000470</v>
      </c>
      <c r="B413" s="208" t="s">
        <v>648</v>
      </c>
      <c r="C413" s="209" t="s">
        <v>13</v>
      </c>
      <c r="D413" s="209" t="s">
        <v>1434</v>
      </c>
      <c r="E413" s="216">
        <f t="shared" si="18"/>
        <v>100000000</v>
      </c>
      <c r="F413" s="211">
        <v>0</v>
      </c>
      <c r="G413" s="216">
        <v>100000000</v>
      </c>
      <c r="H413" s="211">
        <v>0</v>
      </c>
      <c r="I413" s="211">
        <v>0</v>
      </c>
      <c r="J413" s="211">
        <v>0</v>
      </c>
      <c r="K413" s="211">
        <v>0</v>
      </c>
      <c r="L413" s="211">
        <f t="shared" si="19"/>
        <v>0</v>
      </c>
      <c r="M413" s="211">
        <v>0</v>
      </c>
      <c r="N413" s="211">
        <v>0</v>
      </c>
      <c r="O413" s="211">
        <v>0</v>
      </c>
      <c r="P413" s="211">
        <v>0</v>
      </c>
      <c r="Q413" s="211">
        <v>0</v>
      </c>
      <c r="R413" s="211">
        <v>0</v>
      </c>
      <c r="S413" s="211">
        <f t="shared" si="20"/>
        <v>100000000</v>
      </c>
      <c r="T413" s="211">
        <v>2560</v>
      </c>
      <c r="U413" s="209" t="s">
        <v>66</v>
      </c>
      <c r="V413" s="209" t="s">
        <v>13</v>
      </c>
      <c r="W413" s="209" t="s">
        <v>87</v>
      </c>
      <c r="X413" s="209" t="s">
        <v>13</v>
      </c>
      <c r="Y413" s="209" t="s">
        <v>76</v>
      </c>
      <c r="Z413" s="209" t="s">
        <v>481</v>
      </c>
      <c r="AA413" s="209" t="s">
        <v>482</v>
      </c>
      <c r="AB413" s="213" t="s">
        <v>1129</v>
      </c>
      <c r="AC413" s="214">
        <v>41501</v>
      </c>
    </row>
    <row r="414" spans="1:29" s="198" customFormat="1" ht="33.75" hidden="1" x14ac:dyDescent="0.2">
      <c r="A414" s="207">
        <v>2013520000471</v>
      </c>
      <c r="B414" s="208" t="s">
        <v>656</v>
      </c>
      <c r="C414" s="209" t="s">
        <v>13</v>
      </c>
      <c r="D414" s="209" t="s">
        <v>1434</v>
      </c>
      <c r="E414" s="216">
        <f t="shared" si="18"/>
        <v>516058996</v>
      </c>
      <c r="F414" s="211">
        <v>0</v>
      </c>
      <c r="G414" s="216">
        <v>516058996</v>
      </c>
      <c r="H414" s="211">
        <v>0</v>
      </c>
      <c r="I414" s="211">
        <v>0</v>
      </c>
      <c r="J414" s="211">
        <v>0</v>
      </c>
      <c r="K414" s="211">
        <v>0</v>
      </c>
      <c r="L414" s="211">
        <f t="shared" si="19"/>
        <v>0</v>
      </c>
      <c r="M414" s="211">
        <v>0</v>
      </c>
      <c r="N414" s="211">
        <v>0</v>
      </c>
      <c r="O414" s="211">
        <v>0</v>
      </c>
      <c r="P414" s="211">
        <v>0</v>
      </c>
      <c r="Q414" s="211">
        <v>0</v>
      </c>
      <c r="R414" s="211">
        <v>0</v>
      </c>
      <c r="S414" s="211">
        <f t="shared" si="20"/>
        <v>516058996</v>
      </c>
      <c r="T414" s="211">
        <v>1701840</v>
      </c>
      <c r="U414" s="209" t="s">
        <v>32</v>
      </c>
      <c r="V414" s="209" t="s">
        <v>13</v>
      </c>
      <c r="W414" s="209" t="s">
        <v>29</v>
      </c>
      <c r="X414" s="209" t="s">
        <v>13</v>
      </c>
      <c r="Y414" s="209" t="s">
        <v>194</v>
      </c>
      <c r="Z414" s="209" t="s">
        <v>17</v>
      </c>
      <c r="AA414" s="209" t="s">
        <v>657</v>
      </c>
      <c r="AB414" s="213" t="s">
        <v>1129</v>
      </c>
      <c r="AC414" s="214">
        <v>41501</v>
      </c>
    </row>
    <row r="415" spans="1:29" s="198" customFormat="1" ht="45" hidden="1" x14ac:dyDescent="0.2">
      <c r="A415" s="224">
        <v>2013520000472</v>
      </c>
      <c r="B415" s="208" t="s">
        <v>658</v>
      </c>
      <c r="C415" s="209" t="s">
        <v>13</v>
      </c>
      <c r="D415" s="209" t="s">
        <v>1434</v>
      </c>
      <c r="E415" s="216">
        <f t="shared" si="18"/>
        <v>117345287297</v>
      </c>
      <c r="F415" s="211">
        <v>46653109922</v>
      </c>
      <c r="G415" s="216">
        <v>370000000</v>
      </c>
      <c r="H415" s="211">
        <v>0</v>
      </c>
      <c r="I415" s="211">
        <v>7163277481</v>
      </c>
      <c r="J415" s="211">
        <v>0</v>
      </c>
      <c r="K415" s="211">
        <v>63158899894</v>
      </c>
      <c r="L415" s="211">
        <f t="shared" si="19"/>
        <v>0</v>
      </c>
      <c r="M415" s="211">
        <v>0</v>
      </c>
      <c r="N415" s="211">
        <v>0</v>
      </c>
      <c r="O415" s="211">
        <v>0</v>
      </c>
      <c r="P415" s="211">
        <v>0</v>
      </c>
      <c r="Q415" s="211">
        <v>0</v>
      </c>
      <c r="R415" s="211">
        <v>0</v>
      </c>
      <c r="S415" s="211">
        <f t="shared" si="20"/>
        <v>117345287297</v>
      </c>
      <c r="T415" s="211">
        <v>11144</v>
      </c>
      <c r="U415" s="209" t="s">
        <v>40</v>
      </c>
      <c r="V415" s="209" t="s">
        <v>13</v>
      </c>
      <c r="W415" s="209" t="s">
        <v>42</v>
      </c>
      <c r="X415" s="209" t="s">
        <v>13</v>
      </c>
      <c r="Y415" s="209" t="s">
        <v>145</v>
      </c>
      <c r="Z415" s="209" t="s">
        <v>146</v>
      </c>
      <c r="AA415" s="209" t="s">
        <v>147</v>
      </c>
      <c r="AB415" s="213" t="s">
        <v>1129</v>
      </c>
      <c r="AC415" s="214">
        <v>41501</v>
      </c>
    </row>
    <row r="416" spans="1:29" s="198" customFormat="1" ht="22.5" hidden="1" x14ac:dyDescent="0.2">
      <c r="A416" s="207">
        <v>2013520000473</v>
      </c>
      <c r="B416" s="208" t="s">
        <v>659</v>
      </c>
      <c r="C416" s="209" t="s">
        <v>72</v>
      </c>
      <c r="D416" s="209" t="s">
        <v>1420</v>
      </c>
      <c r="E416" s="216">
        <f t="shared" si="18"/>
        <v>3319252540</v>
      </c>
      <c r="F416" s="211">
        <v>0</v>
      </c>
      <c r="G416" s="216">
        <v>0</v>
      </c>
      <c r="H416" s="211">
        <v>0</v>
      </c>
      <c r="I416" s="211">
        <v>0</v>
      </c>
      <c r="J416" s="211">
        <v>0</v>
      </c>
      <c r="K416" s="211">
        <f>2055572540+1263680000</f>
        <v>3319252540</v>
      </c>
      <c r="L416" s="211">
        <f t="shared" si="19"/>
        <v>0</v>
      </c>
      <c r="M416" s="211">
        <v>0</v>
      </c>
      <c r="N416" s="211">
        <v>0</v>
      </c>
      <c r="O416" s="211">
        <v>0</v>
      </c>
      <c r="P416" s="211">
        <v>0</v>
      </c>
      <c r="Q416" s="211">
        <v>0</v>
      </c>
      <c r="R416" s="211">
        <v>0</v>
      </c>
      <c r="S416" s="211">
        <f t="shared" si="20"/>
        <v>3319252540</v>
      </c>
      <c r="T416" s="211">
        <v>2479</v>
      </c>
      <c r="U416" s="209" t="s">
        <v>32</v>
      </c>
      <c r="V416" s="209" t="s">
        <v>660</v>
      </c>
      <c r="W416" s="209" t="s">
        <v>29</v>
      </c>
      <c r="X416" s="209" t="s">
        <v>13</v>
      </c>
      <c r="Y416" s="209" t="s">
        <v>159</v>
      </c>
      <c r="Z416" s="209" t="s">
        <v>522</v>
      </c>
      <c r="AA416" s="209" t="s">
        <v>523</v>
      </c>
      <c r="AB416" s="213" t="s">
        <v>1129</v>
      </c>
      <c r="AC416" s="214">
        <v>41501</v>
      </c>
    </row>
    <row r="417" spans="1:29" s="198" customFormat="1" ht="45" hidden="1" x14ac:dyDescent="0.2">
      <c r="A417" s="207">
        <v>2013520000474</v>
      </c>
      <c r="B417" s="208" t="s">
        <v>661</v>
      </c>
      <c r="C417" s="209" t="s">
        <v>13</v>
      </c>
      <c r="D417" s="209" t="s">
        <v>1434</v>
      </c>
      <c r="E417" s="216">
        <f t="shared" si="18"/>
        <v>209920000</v>
      </c>
      <c r="F417" s="211">
        <v>0</v>
      </c>
      <c r="G417" s="216">
        <v>209920000</v>
      </c>
      <c r="H417" s="211">
        <v>0</v>
      </c>
      <c r="I417" s="211">
        <v>0</v>
      </c>
      <c r="J417" s="211">
        <v>0</v>
      </c>
      <c r="K417" s="211">
        <v>0</v>
      </c>
      <c r="L417" s="211">
        <f t="shared" si="19"/>
        <v>0</v>
      </c>
      <c r="M417" s="211">
        <v>0</v>
      </c>
      <c r="N417" s="211">
        <v>0</v>
      </c>
      <c r="O417" s="211">
        <v>0</v>
      </c>
      <c r="P417" s="211">
        <v>0</v>
      </c>
      <c r="Q417" s="211">
        <v>0</v>
      </c>
      <c r="R417" s="211">
        <v>0</v>
      </c>
      <c r="S417" s="211">
        <f t="shared" si="20"/>
        <v>209920000</v>
      </c>
      <c r="T417" s="211">
        <v>1000000</v>
      </c>
      <c r="U417" s="209" t="s">
        <v>32</v>
      </c>
      <c r="V417" s="209" t="s">
        <v>13</v>
      </c>
      <c r="W417" s="209" t="s">
        <v>29</v>
      </c>
      <c r="X417" s="209" t="s">
        <v>13</v>
      </c>
      <c r="Y417" s="209" t="s">
        <v>194</v>
      </c>
      <c r="Z417" s="209" t="s">
        <v>17</v>
      </c>
      <c r="AA417" s="209" t="s">
        <v>257</v>
      </c>
      <c r="AB417" s="213" t="s">
        <v>1129</v>
      </c>
      <c r="AC417" s="214">
        <v>41501</v>
      </c>
    </row>
    <row r="418" spans="1:29" s="198" customFormat="1" ht="45" hidden="1" x14ac:dyDescent="0.2">
      <c r="A418" s="207">
        <v>2013520000475</v>
      </c>
      <c r="B418" s="208" t="s">
        <v>662</v>
      </c>
      <c r="C418" s="209" t="s">
        <v>35</v>
      </c>
      <c r="D418" s="209" t="s">
        <v>1423</v>
      </c>
      <c r="E418" s="216">
        <f t="shared" si="18"/>
        <v>110000000</v>
      </c>
      <c r="F418" s="211">
        <v>0</v>
      </c>
      <c r="G418" s="216">
        <v>110000000</v>
      </c>
      <c r="H418" s="211">
        <v>0</v>
      </c>
      <c r="I418" s="211">
        <v>0</v>
      </c>
      <c r="J418" s="211">
        <v>0</v>
      </c>
      <c r="K418" s="211">
        <v>0</v>
      </c>
      <c r="L418" s="211">
        <f t="shared" si="19"/>
        <v>0</v>
      </c>
      <c r="M418" s="211">
        <v>0</v>
      </c>
      <c r="N418" s="211">
        <v>0</v>
      </c>
      <c r="O418" s="211">
        <v>0</v>
      </c>
      <c r="P418" s="211">
        <v>0</v>
      </c>
      <c r="Q418" s="211">
        <v>0</v>
      </c>
      <c r="R418" s="211">
        <v>0</v>
      </c>
      <c r="S418" s="211">
        <f t="shared" si="20"/>
        <v>110000000</v>
      </c>
      <c r="T418" s="211">
        <v>251360</v>
      </c>
      <c r="U418" s="209" t="s">
        <v>663</v>
      </c>
      <c r="V418" s="209" t="s">
        <v>13</v>
      </c>
      <c r="W418" s="209" t="s">
        <v>58</v>
      </c>
      <c r="X418" s="209" t="s">
        <v>13</v>
      </c>
      <c r="Y418" s="209" t="s">
        <v>311</v>
      </c>
      <c r="Z418" s="209" t="s">
        <v>312</v>
      </c>
      <c r="AA418" s="209" t="s">
        <v>313</v>
      </c>
      <c r="AB418" s="213" t="s">
        <v>1129</v>
      </c>
      <c r="AC418" s="214">
        <v>41501</v>
      </c>
    </row>
    <row r="419" spans="1:29" s="198" customFormat="1" ht="33.75" hidden="1" x14ac:dyDescent="0.2">
      <c r="A419" s="207">
        <v>2013520000476</v>
      </c>
      <c r="B419" s="208" t="s">
        <v>664</v>
      </c>
      <c r="C419" s="209" t="s">
        <v>16</v>
      </c>
      <c r="D419" s="209" t="s">
        <v>1428</v>
      </c>
      <c r="E419" s="216">
        <f t="shared" si="18"/>
        <v>77875200</v>
      </c>
      <c r="F419" s="211">
        <v>0</v>
      </c>
      <c r="G419" s="216">
        <v>77875200</v>
      </c>
      <c r="H419" s="211">
        <v>0</v>
      </c>
      <c r="I419" s="211">
        <v>0</v>
      </c>
      <c r="J419" s="211">
        <v>0</v>
      </c>
      <c r="K419" s="211">
        <v>0</v>
      </c>
      <c r="L419" s="211">
        <f t="shared" si="19"/>
        <v>0</v>
      </c>
      <c r="M419" s="211">
        <v>0</v>
      </c>
      <c r="N419" s="211">
        <v>0</v>
      </c>
      <c r="O419" s="211">
        <v>0</v>
      </c>
      <c r="P419" s="211">
        <v>0</v>
      </c>
      <c r="Q419" s="211">
        <v>0</v>
      </c>
      <c r="R419" s="211">
        <v>0</v>
      </c>
      <c r="S419" s="211">
        <f t="shared" si="20"/>
        <v>77875200</v>
      </c>
      <c r="T419" s="211">
        <v>300</v>
      </c>
      <c r="U419" s="209" t="s">
        <v>117</v>
      </c>
      <c r="V419" s="209" t="s">
        <v>13</v>
      </c>
      <c r="W419" s="209" t="s">
        <v>17</v>
      </c>
      <c r="X419" s="209" t="s">
        <v>13</v>
      </c>
      <c r="Y419" s="209" t="s">
        <v>194</v>
      </c>
      <c r="Z419" s="209" t="s">
        <v>17</v>
      </c>
      <c r="AA419" s="209" t="s">
        <v>257</v>
      </c>
      <c r="AB419" s="213" t="s">
        <v>1129</v>
      </c>
      <c r="AC419" s="214">
        <v>41501</v>
      </c>
    </row>
    <row r="420" spans="1:29" s="198" customFormat="1" ht="45" hidden="1" x14ac:dyDescent="0.2">
      <c r="A420" s="207">
        <v>2013520000477</v>
      </c>
      <c r="B420" s="208" t="s">
        <v>665</v>
      </c>
      <c r="C420" s="209" t="s">
        <v>13</v>
      </c>
      <c r="D420" s="209" t="s">
        <v>1434</v>
      </c>
      <c r="E420" s="216">
        <f t="shared" si="18"/>
        <v>156760000</v>
      </c>
      <c r="F420" s="211">
        <v>0</v>
      </c>
      <c r="G420" s="216">
        <v>89560000</v>
      </c>
      <c r="H420" s="211">
        <v>67200000</v>
      </c>
      <c r="I420" s="211">
        <v>0</v>
      </c>
      <c r="J420" s="211">
        <v>0</v>
      </c>
      <c r="K420" s="211">
        <v>0</v>
      </c>
      <c r="L420" s="211">
        <f t="shared" si="19"/>
        <v>0</v>
      </c>
      <c r="M420" s="211">
        <v>0</v>
      </c>
      <c r="N420" s="211">
        <v>0</v>
      </c>
      <c r="O420" s="211">
        <v>0</v>
      </c>
      <c r="P420" s="211">
        <v>0</v>
      </c>
      <c r="Q420" s="211">
        <v>0</v>
      </c>
      <c r="R420" s="211">
        <v>0</v>
      </c>
      <c r="S420" s="211">
        <f t="shared" si="20"/>
        <v>156760000</v>
      </c>
      <c r="T420" s="211">
        <v>100</v>
      </c>
      <c r="U420" s="209" t="s">
        <v>66</v>
      </c>
      <c r="V420" s="209" t="s">
        <v>13</v>
      </c>
      <c r="W420" s="209" t="s">
        <v>71</v>
      </c>
      <c r="X420" s="209" t="s">
        <v>13</v>
      </c>
      <c r="Y420" s="209" t="s">
        <v>76</v>
      </c>
      <c r="Z420" s="209" t="s">
        <v>190</v>
      </c>
      <c r="AA420" s="209" t="s">
        <v>596</v>
      </c>
      <c r="AB420" s="213" t="s">
        <v>1129</v>
      </c>
      <c r="AC420" s="214">
        <v>41501</v>
      </c>
    </row>
    <row r="421" spans="1:29" s="198" customFormat="1" ht="22.5" hidden="1" x14ac:dyDescent="0.2">
      <c r="A421" s="207">
        <v>2013520000478</v>
      </c>
      <c r="B421" s="208" t="s">
        <v>666</v>
      </c>
      <c r="C421" s="209" t="s">
        <v>16</v>
      </c>
      <c r="D421" s="209" t="s">
        <v>1428</v>
      </c>
      <c r="E421" s="216">
        <f t="shared" si="18"/>
        <v>995756199</v>
      </c>
      <c r="F421" s="211">
        <v>0</v>
      </c>
      <c r="G421" s="216">
        <v>995756199</v>
      </c>
      <c r="H421" s="211">
        <v>0</v>
      </c>
      <c r="I421" s="211">
        <v>0</v>
      </c>
      <c r="J421" s="211">
        <v>0</v>
      </c>
      <c r="K421" s="211">
        <v>0</v>
      </c>
      <c r="L421" s="211">
        <f t="shared" si="19"/>
        <v>0</v>
      </c>
      <c r="M421" s="211">
        <v>0</v>
      </c>
      <c r="N421" s="211">
        <v>0</v>
      </c>
      <c r="O421" s="211">
        <v>0</v>
      </c>
      <c r="P421" s="211">
        <v>0</v>
      </c>
      <c r="Q421" s="211">
        <v>0</v>
      </c>
      <c r="R421" s="211">
        <v>0</v>
      </c>
      <c r="S421" s="211">
        <f t="shared" si="20"/>
        <v>995756199</v>
      </c>
      <c r="T421" s="211">
        <v>59</v>
      </c>
      <c r="U421" s="209" t="s">
        <v>80</v>
      </c>
      <c r="V421" s="209" t="s">
        <v>13</v>
      </c>
      <c r="W421" s="209" t="s">
        <v>17</v>
      </c>
      <c r="X421" s="209" t="s">
        <v>13</v>
      </c>
      <c r="Y421" s="209" t="s">
        <v>159</v>
      </c>
      <c r="Z421" s="209" t="s">
        <v>160</v>
      </c>
      <c r="AA421" s="209" t="s">
        <v>667</v>
      </c>
      <c r="AB421" s="213" t="s">
        <v>1129</v>
      </c>
      <c r="AC421" s="214">
        <v>41501</v>
      </c>
    </row>
    <row r="422" spans="1:29" s="198" customFormat="1" ht="33.75" hidden="1" x14ac:dyDescent="0.2">
      <c r="A422" s="207">
        <v>2013520000479</v>
      </c>
      <c r="B422" s="208" t="s">
        <v>900</v>
      </c>
      <c r="C422" s="209" t="s">
        <v>13</v>
      </c>
      <c r="D422" s="209" t="s">
        <v>1434</v>
      </c>
      <c r="E422" s="216">
        <f t="shared" si="18"/>
        <v>0</v>
      </c>
      <c r="F422" s="211">
        <v>0</v>
      </c>
      <c r="G422" s="216">
        <v>0</v>
      </c>
      <c r="H422" s="211">
        <v>0</v>
      </c>
      <c r="I422" s="211">
        <v>0</v>
      </c>
      <c r="J422" s="211">
        <v>0</v>
      </c>
      <c r="K422" s="211">
        <v>0</v>
      </c>
      <c r="L422" s="211">
        <f t="shared" si="19"/>
        <v>0</v>
      </c>
      <c r="M422" s="211">
        <v>0</v>
      </c>
      <c r="N422" s="211">
        <v>0</v>
      </c>
      <c r="O422" s="211">
        <v>0</v>
      </c>
      <c r="P422" s="211">
        <v>0</v>
      </c>
      <c r="Q422" s="211">
        <v>0</v>
      </c>
      <c r="R422" s="211">
        <v>0</v>
      </c>
      <c r="S422" s="211">
        <v>0</v>
      </c>
      <c r="T422" s="211">
        <v>0</v>
      </c>
      <c r="U422" s="209" t="s">
        <v>1382</v>
      </c>
      <c r="V422" s="209" t="s">
        <v>1381</v>
      </c>
      <c r="W422" s="209" t="s">
        <v>1331</v>
      </c>
      <c r="X422" s="209" t="s">
        <v>1381</v>
      </c>
      <c r="Y422" s="209"/>
      <c r="Z422" s="209"/>
      <c r="AA422" s="209"/>
      <c r="AB422" s="213" t="s">
        <v>1134</v>
      </c>
      <c r="AC422" s="214">
        <v>41656</v>
      </c>
    </row>
    <row r="423" spans="1:29" s="198" customFormat="1" ht="33.75" hidden="1" x14ac:dyDescent="0.2">
      <c r="A423" s="207">
        <v>2013520000480</v>
      </c>
      <c r="B423" s="208" t="s">
        <v>668</v>
      </c>
      <c r="C423" s="209" t="s">
        <v>33</v>
      </c>
      <c r="D423" s="209" t="s">
        <v>1430</v>
      </c>
      <c r="E423" s="216">
        <f t="shared" si="18"/>
        <v>136968000</v>
      </c>
      <c r="F423" s="211">
        <v>0</v>
      </c>
      <c r="G423" s="216">
        <v>136968000</v>
      </c>
      <c r="H423" s="211">
        <v>0</v>
      </c>
      <c r="I423" s="211">
        <v>0</v>
      </c>
      <c r="J423" s="211">
        <v>0</v>
      </c>
      <c r="K423" s="211">
        <v>0</v>
      </c>
      <c r="L423" s="211">
        <f t="shared" si="19"/>
        <v>0</v>
      </c>
      <c r="M423" s="211">
        <v>0</v>
      </c>
      <c r="N423" s="211">
        <v>0</v>
      </c>
      <c r="O423" s="211">
        <v>0</v>
      </c>
      <c r="P423" s="211">
        <v>0</v>
      </c>
      <c r="Q423" s="211">
        <v>0</v>
      </c>
      <c r="R423" s="211">
        <v>0</v>
      </c>
      <c r="S423" s="211">
        <f t="shared" si="20"/>
        <v>136968000</v>
      </c>
      <c r="T423" s="211">
        <v>10</v>
      </c>
      <c r="U423" s="209" t="s">
        <v>80</v>
      </c>
      <c r="V423" s="209" t="s">
        <v>13</v>
      </c>
      <c r="W423" s="209" t="s">
        <v>669</v>
      </c>
      <c r="X423" s="209" t="s">
        <v>13</v>
      </c>
      <c r="Y423" s="209" t="s">
        <v>159</v>
      </c>
      <c r="Z423" s="209" t="s">
        <v>160</v>
      </c>
      <c r="AA423" s="209" t="s">
        <v>667</v>
      </c>
      <c r="AB423" s="213" t="s">
        <v>1129</v>
      </c>
      <c r="AC423" s="214">
        <v>41502</v>
      </c>
    </row>
    <row r="424" spans="1:29" s="198" customFormat="1" ht="22.5" hidden="1" x14ac:dyDescent="0.2">
      <c r="A424" s="207">
        <v>2013520000481</v>
      </c>
      <c r="B424" s="208" t="s">
        <v>670</v>
      </c>
      <c r="C424" s="209" t="s">
        <v>16</v>
      </c>
      <c r="D424" s="209" t="s">
        <v>1428</v>
      </c>
      <c r="E424" s="216">
        <f t="shared" si="18"/>
        <v>587500000</v>
      </c>
      <c r="F424" s="211">
        <v>0</v>
      </c>
      <c r="G424" s="216">
        <v>587500000</v>
      </c>
      <c r="H424" s="211">
        <v>0</v>
      </c>
      <c r="I424" s="211">
        <v>0</v>
      </c>
      <c r="J424" s="211">
        <v>0</v>
      </c>
      <c r="K424" s="211">
        <v>0</v>
      </c>
      <c r="L424" s="211">
        <f t="shared" si="19"/>
        <v>0</v>
      </c>
      <c r="M424" s="211">
        <v>0</v>
      </c>
      <c r="N424" s="211">
        <v>0</v>
      </c>
      <c r="O424" s="211">
        <v>0</v>
      </c>
      <c r="P424" s="211">
        <v>0</v>
      </c>
      <c r="Q424" s="211">
        <v>0</v>
      </c>
      <c r="R424" s="211">
        <v>0</v>
      </c>
      <c r="S424" s="211">
        <f t="shared" si="20"/>
        <v>587500000</v>
      </c>
      <c r="T424" s="211">
        <v>850000</v>
      </c>
      <c r="U424" s="209" t="s">
        <v>446</v>
      </c>
      <c r="V424" s="209" t="s">
        <v>13</v>
      </c>
      <c r="W424" s="209" t="s">
        <v>104</v>
      </c>
      <c r="X424" s="209" t="s">
        <v>13</v>
      </c>
      <c r="Y424" s="209" t="s">
        <v>167</v>
      </c>
      <c r="Z424" s="209" t="s">
        <v>448</v>
      </c>
      <c r="AA424" s="209" t="s">
        <v>501</v>
      </c>
      <c r="AB424" s="213" t="s">
        <v>1129</v>
      </c>
      <c r="AC424" s="214">
        <v>41502</v>
      </c>
    </row>
    <row r="425" spans="1:29" s="198" customFormat="1" ht="33.75" hidden="1" x14ac:dyDescent="0.2">
      <c r="A425" s="207">
        <v>2013520000482</v>
      </c>
      <c r="B425" s="208" t="s">
        <v>1250</v>
      </c>
      <c r="C425" s="209" t="s">
        <v>13</v>
      </c>
      <c r="D425" s="209" t="s">
        <v>1434</v>
      </c>
      <c r="E425" s="216">
        <f t="shared" si="18"/>
        <v>1566600000</v>
      </c>
      <c r="F425" s="211">
        <v>0</v>
      </c>
      <c r="G425" s="216">
        <v>1566600000</v>
      </c>
      <c r="H425" s="211">
        <v>0</v>
      </c>
      <c r="I425" s="211">
        <v>0</v>
      </c>
      <c r="J425" s="211">
        <v>0</v>
      </c>
      <c r="K425" s="211">
        <v>0</v>
      </c>
      <c r="L425" s="211">
        <f t="shared" si="19"/>
        <v>0</v>
      </c>
      <c r="M425" s="211">
        <v>0</v>
      </c>
      <c r="N425" s="211">
        <v>0</v>
      </c>
      <c r="O425" s="211">
        <v>0</v>
      </c>
      <c r="P425" s="211">
        <v>0</v>
      </c>
      <c r="Q425" s="211">
        <v>0</v>
      </c>
      <c r="R425" s="211">
        <v>0</v>
      </c>
      <c r="S425" s="211">
        <f t="shared" si="20"/>
        <v>1566600000</v>
      </c>
      <c r="T425" s="211">
        <v>850000</v>
      </c>
      <c r="U425" s="209" t="s">
        <v>446</v>
      </c>
      <c r="V425" s="209" t="s">
        <v>1383</v>
      </c>
      <c r="W425" s="209" t="s">
        <v>1304</v>
      </c>
      <c r="X425" s="209" t="s">
        <v>1383</v>
      </c>
      <c r="Y425" s="209" t="s">
        <v>167</v>
      </c>
      <c r="Z425" s="209" t="s">
        <v>448</v>
      </c>
      <c r="AA425" s="209" t="s">
        <v>449</v>
      </c>
      <c r="AB425" s="213" t="s">
        <v>1129</v>
      </c>
      <c r="AC425" s="214" t="s">
        <v>1384</v>
      </c>
    </row>
    <row r="426" spans="1:29" s="198" customFormat="1" ht="22.5" hidden="1" x14ac:dyDescent="0.2">
      <c r="A426" s="207">
        <v>2013520000483</v>
      </c>
      <c r="B426" s="208" t="s">
        <v>671</v>
      </c>
      <c r="C426" s="209" t="s">
        <v>13</v>
      </c>
      <c r="D426" s="209" t="s">
        <v>1434</v>
      </c>
      <c r="E426" s="216">
        <f t="shared" si="18"/>
        <v>1685400000</v>
      </c>
      <c r="F426" s="211">
        <v>0</v>
      </c>
      <c r="G426" s="216">
        <v>1685400000</v>
      </c>
      <c r="H426" s="211">
        <v>0</v>
      </c>
      <c r="I426" s="211">
        <v>0</v>
      </c>
      <c r="J426" s="211">
        <v>0</v>
      </c>
      <c r="K426" s="211">
        <v>0</v>
      </c>
      <c r="L426" s="211">
        <f t="shared" si="19"/>
        <v>0</v>
      </c>
      <c r="M426" s="211">
        <v>0</v>
      </c>
      <c r="N426" s="211">
        <v>0</v>
      </c>
      <c r="O426" s="211">
        <v>0</v>
      </c>
      <c r="P426" s="211">
        <v>0</v>
      </c>
      <c r="Q426" s="211">
        <v>0</v>
      </c>
      <c r="R426" s="211">
        <v>0</v>
      </c>
      <c r="S426" s="211">
        <f t="shared" si="20"/>
        <v>1685400000</v>
      </c>
      <c r="T426" s="211">
        <v>850000</v>
      </c>
      <c r="U426" s="209" t="s">
        <v>446</v>
      </c>
      <c r="V426" s="209" t="s">
        <v>13</v>
      </c>
      <c r="W426" s="209" t="s">
        <v>104</v>
      </c>
      <c r="X426" s="209" t="s">
        <v>13</v>
      </c>
      <c r="Y426" s="209" t="s">
        <v>167</v>
      </c>
      <c r="Z426" s="209" t="s">
        <v>448</v>
      </c>
      <c r="AA426" s="209" t="s">
        <v>672</v>
      </c>
      <c r="AB426" s="213" t="s">
        <v>1129</v>
      </c>
      <c r="AC426" s="214">
        <v>41502</v>
      </c>
    </row>
    <row r="427" spans="1:29" s="198" customFormat="1" ht="22.5" hidden="1" x14ac:dyDescent="0.2">
      <c r="A427" s="207">
        <v>2013520000484</v>
      </c>
      <c r="B427" s="208" t="s">
        <v>673</v>
      </c>
      <c r="C427" s="209" t="s">
        <v>13</v>
      </c>
      <c r="D427" s="209" t="s">
        <v>1434</v>
      </c>
      <c r="E427" s="216">
        <f t="shared" si="18"/>
        <v>72000000</v>
      </c>
      <c r="F427" s="211">
        <v>0</v>
      </c>
      <c r="G427" s="216">
        <v>72000000</v>
      </c>
      <c r="H427" s="211">
        <v>0</v>
      </c>
      <c r="I427" s="211">
        <v>0</v>
      </c>
      <c r="J427" s="211">
        <v>0</v>
      </c>
      <c r="K427" s="211">
        <v>0</v>
      </c>
      <c r="L427" s="211">
        <f t="shared" si="19"/>
        <v>0</v>
      </c>
      <c r="M427" s="211">
        <v>0</v>
      </c>
      <c r="N427" s="211">
        <v>0</v>
      </c>
      <c r="O427" s="211">
        <v>0</v>
      </c>
      <c r="P427" s="211">
        <v>0</v>
      </c>
      <c r="Q427" s="211">
        <v>0</v>
      </c>
      <c r="R427" s="211">
        <v>0</v>
      </c>
      <c r="S427" s="211">
        <f t="shared" si="20"/>
        <v>72000000</v>
      </c>
      <c r="T427" s="211">
        <v>850000</v>
      </c>
      <c r="U427" s="209" t="s">
        <v>446</v>
      </c>
      <c r="V427" s="209" t="s">
        <v>13</v>
      </c>
      <c r="W427" s="209" t="s">
        <v>104</v>
      </c>
      <c r="X427" s="209" t="s">
        <v>13</v>
      </c>
      <c r="Y427" s="209" t="s">
        <v>167</v>
      </c>
      <c r="Z427" s="209" t="s">
        <v>448</v>
      </c>
      <c r="AA427" s="209" t="s">
        <v>674</v>
      </c>
      <c r="AB427" s="213" t="s">
        <v>1129</v>
      </c>
      <c r="AC427" s="214">
        <v>41502</v>
      </c>
    </row>
    <row r="428" spans="1:29" s="198" customFormat="1" ht="45" hidden="1" x14ac:dyDescent="0.2">
      <c r="A428" s="207">
        <v>2013520000485</v>
      </c>
      <c r="B428" s="208" t="s">
        <v>675</v>
      </c>
      <c r="C428" s="209" t="s">
        <v>171</v>
      </c>
      <c r="D428" s="209" t="s">
        <v>1430</v>
      </c>
      <c r="E428" s="216">
        <f t="shared" si="18"/>
        <v>123693000</v>
      </c>
      <c r="F428" s="211">
        <v>0</v>
      </c>
      <c r="G428" s="216">
        <v>111323700</v>
      </c>
      <c r="H428" s="211">
        <v>12369300</v>
      </c>
      <c r="I428" s="211">
        <v>0</v>
      </c>
      <c r="J428" s="211">
        <v>0</v>
      </c>
      <c r="K428" s="211">
        <v>0</v>
      </c>
      <c r="L428" s="211">
        <f t="shared" si="19"/>
        <v>0</v>
      </c>
      <c r="M428" s="211">
        <v>0</v>
      </c>
      <c r="N428" s="211">
        <v>0</v>
      </c>
      <c r="O428" s="211">
        <v>0</v>
      </c>
      <c r="P428" s="211">
        <v>0</v>
      </c>
      <c r="Q428" s="211">
        <v>0</v>
      </c>
      <c r="R428" s="211">
        <v>0</v>
      </c>
      <c r="S428" s="211">
        <f t="shared" si="20"/>
        <v>123693000</v>
      </c>
      <c r="T428" s="211">
        <v>132</v>
      </c>
      <c r="U428" s="209" t="s">
        <v>12</v>
      </c>
      <c r="V428" s="209" t="s">
        <v>676</v>
      </c>
      <c r="W428" s="209" t="s">
        <v>27</v>
      </c>
      <c r="X428" s="209" t="s">
        <v>676</v>
      </c>
      <c r="Y428" s="209" t="s">
        <v>76</v>
      </c>
      <c r="Z428" s="209" t="s">
        <v>135</v>
      </c>
      <c r="AA428" s="209" t="s">
        <v>136</v>
      </c>
      <c r="AB428" s="213" t="s">
        <v>1415</v>
      </c>
      <c r="AC428" s="214">
        <v>41506</v>
      </c>
    </row>
    <row r="429" spans="1:29" s="198" customFormat="1" ht="56.25" hidden="1" x14ac:dyDescent="0.2">
      <c r="A429" s="207">
        <v>2013520000486</v>
      </c>
      <c r="B429" s="208" t="s">
        <v>677</v>
      </c>
      <c r="C429" s="209" t="s">
        <v>11</v>
      </c>
      <c r="D429" s="209" t="s">
        <v>1426</v>
      </c>
      <c r="E429" s="216">
        <f t="shared" si="18"/>
        <v>220000000</v>
      </c>
      <c r="F429" s="211">
        <v>0</v>
      </c>
      <c r="G429" s="216">
        <v>200000000</v>
      </c>
      <c r="H429" s="211">
        <v>20000000</v>
      </c>
      <c r="I429" s="211">
        <v>0</v>
      </c>
      <c r="J429" s="211">
        <v>0</v>
      </c>
      <c r="K429" s="211">
        <v>0</v>
      </c>
      <c r="L429" s="211">
        <f t="shared" si="19"/>
        <v>0</v>
      </c>
      <c r="M429" s="211">
        <v>0</v>
      </c>
      <c r="N429" s="211">
        <v>0</v>
      </c>
      <c r="O429" s="211">
        <v>0</v>
      </c>
      <c r="P429" s="211">
        <v>0</v>
      </c>
      <c r="Q429" s="211">
        <v>0</v>
      </c>
      <c r="R429" s="211">
        <v>0</v>
      </c>
      <c r="S429" s="211">
        <f t="shared" si="20"/>
        <v>220000000</v>
      </c>
      <c r="T429" s="211">
        <v>1815</v>
      </c>
      <c r="U429" s="209" t="s">
        <v>12</v>
      </c>
      <c r="V429" s="209" t="s">
        <v>15</v>
      </c>
      <c r="W429" s="209" t="s">
        <v>14</v>
      </c>
      <c r="X429" s="209" t="s">
        <v>15</v>
      </c>
      <c r="Y429" s="209" t="s">
        <v>174</v>
      </c>
      <c r="Z429" s="209" t="s">
        <v>206</v>
      </c>
      <c r="AA429" s="209" t="s">
        <v>207</v>
      </c>
      <c r="AB429" s="213" t="s">
        <v>1129</v>
      </c>
      <c r="AC429" s="214">
        <v>41506</v>
      </c>
    </row>
    <row r="430" spans="1:29" s="198" customFormat="1" ht="56.25" hidden="1" x14ac:dyDescent="0.2">
      <c r="A430" s="207">
        <v>2013520000487</v>
      </c>
      <c r="B430" s="208" t="s">
        <v>678</v>
      </c>
      <c r="C430" s="209" t="s">
        <v>21</v>
      </c>
      <c r="D430" s="209" t="s">
        <v>1423</v>
      </c>
      <c r="E430" s="216">
        <f t="shared" si="18"/>
        <v>2803938852</v>
      </c>
      <c r="F430" s="211">
        <v>1598245146</v>
      </c>
      <c r="G430" s="216">
        <v>1065496764</v>
      </c>
      <c r="H430" s="211">
        <v>140196942</v>
      </c>
      <c r="I430" s="211">
        <v>0</v>
      </c>
      <c r="J430" s="211">
        <v>0</v>
      </c>
      <c r="K430" s="211">
        <v>0</v>
      </c>
      <c r="L430" s="211">
        <f t="shared" si="19"/>
        <v>0</v>
      </c>
      <c r="M430" s="211">
        <v>0</v>
      </c>
      <c r="N430" s="211">
        <v>0</v>
      </c>
      <c r="O430" s="211">
        <v>0</v>
      </c>
      <c r="P430" s="211">
        <v>0</v>
      </c>
      <c r="Q430" s="211">
        <v>0</v>
      </c>
      <c r="R430" s="211">
        <v>0</v>
      </c>
      <c r="S430" s="211">
        <f t="shared" si="20"/>
        <v>2803938852</v>
      </c>
      <c r="T430" s="211">
        <v>5656</v>
      </c>
      <c r="U430" s="209" t="s">
        <v>204</v>
      </c>
      <c r="V430" s="209" t="s">
        <v>13</v>
      </c>
      <c r="W430" s="209" t="s">
        <v>14</v>
      </c>
      <c r="X430" s="209" t="s">
        <v>13</v>
      </c>
      <c r="Y430" s="209" t="s">
        <v>174</v>
      </c>
      <c r="Z430" s="209" t="s">
        <v>206</v>
      </c>
      <c r="AA430" s="209" t="s">
        <v>207</v>
      </c>
      <c r="AB430" s="213" t="s">
        <v>1129</v>
      </c>
      <c r="AC430" s="214">
        <v>41513</v>
      </c>
    </row>
    <row r="431" spans="1:29" s="198" customFormat="1" ht="33.75" hidden="1" x14ac:dyDescent="0.2">
      <c r="A431" s="207">
        <v>2013520000488</v>
      </c>
      <c r="B431" s="208" t="s">
        <v>679</v>
      </c>
      <c r="C431" s="209" t="s">
        <v>436</v>
      </c>
      <c r="D431" s="209" t="s">
        <v>1423</v>
      </c>
      <c r="E431" s="216">
        <f t="shared" si="18"/>
        <v>500000000</v>
      </c>
      <c r="F431" s="211">
        <v>0</v>
      </c>
      <c r="G431" s="216">
        <v>450000000</v>
      </c>
      <c r="H431" s="211">
        <v>50000000</v>
      </c>
      <c r="I431" s="211">
        <v>0</v>
      </c>
      <c r="J431" s="211">
        <v>0</v>
      </c>
      <c r="K431" s="211">
        <v>0</v>
      </c>
      <c r="L431" s="211">
        <f t="shared" si="19"/>
        <v>0</v>
      </c>
      <c r="M431" s="211">
        <v>0</v>
      </c>
      <c r="N431" s="211">
        <v>0</v>
      </c>
      <c r="O431" s="211">
        <v>0</v>
      </c>
      <c r="P431" s="211">
        <v>0</v>
      </c>
      <c r="Q431" s="211">
        <v>0</v>
      </c>
      <c r="R431" s="211">
        <v>0</v>
      </c>
      <c r="S431" s="211">
        <f t="shared" si="20"/>
        <v>500000000</v>
      </c>
      <c r="T431" s="211">
        <v>177</v>
      </c>
      <c r="U431" s="209" t="s">
        <v>12</v>
      </c>
      <c r="V431" s="209" t="s">
        <v>680</v>
      </c>
      <c r="W431" s="209" t="s">
        <v>27</v>
      </c>
      <c r="X431" s="209" t="s">
        <v>680</v>
      </c>
      <c r="Y431" s="209" t="s">
        <v>76</v>
      </c>
      <c r="Z431" s="209" t="s">
        <v>77</v>
      </c>
      <c r="AA431" s="209" t="s">
        <v>78</v>
      </c>
      <c r="AB431" s="213" t="s">
        <v>1129</v>
      </c>
      <c r="AC431" s="214">
        <v>41506</v>
      </c>
    </row>
    <row r="432" spans="1:29" s="198" customFormat="1" ht="45" hidden="1" x14ac:dyDescent="0.2">
      <c r="A432" s="207">
        <v>2013520000489</v>
      </c>
      <c r="B432" s="208" t="s">
        <v>681</v>
      </c>
      <c r="C432" s="209" t="s">
        <v>13</v>
      </c>
      <c r="D432" s="209" t="s">
        <v>1434</v>
      </c>
      <c r="E432" s="216">
        <f t="shared" si="18"/>
        <v>3224040000</v>
      </c>
      <c r="F432" s="211">
        <v>1744010000</v>
      </c>
      <c r="G432" s="216">
        <v>240030000</v>
      </c>
      <c r="H432" s="211">
        <v>0</v>
      </c>
      <c r="I432" s="211">
        <v>0</v>
      </c>
      <c r="J432" s="211">
        <v>0</v>
      </c>
      <c r="K432" s="211">
        <v>1240000000</v>
      </c>
      <c r="L432" s="211">
        <f t="shared" si="19"/>
        <v>0</v>
      </c>
      <c r="M432" s="211">
        <v>0</v>
      </c>
      <c r="N432" s="211">
        <v>0</v>
      </c>
      <c r="O432" s="211">
        <v>0</v>
      </c>
      <c r="P432" s="211">
        <v>0</v>
      </c>
      <c r="Q432" s="211">
        <v>0</v>
      </c>
      <c r="R432" s="211">
        <v>0</v>
      </c>
      <c r="S432" s="211">
        <f t="shared" si="20"/>
        <v>3224040000</v>
      </c>
      <c r="T432" s="211">
        <v>40000</v>
      </c>
      <c r="U432" s="209" t="s">
        <v>40</v>
      </c>
      <c r="V432" s="209" t="s">
        <v>13</v>
      </c>
      <c r="W432" s="209" t="s">
        <v>42</v>
      </c>
      <c r="X432" s="209" t="s">
        <v>13</v>
      </c>
      <c r="Y432" s="209" t="s">
        <v>145</v>
      </c>
      <c r="Z432" s="209" t="s">
        <v>146</v>
      </c>
      <c r="AA432" s="209" t="s">
        <v>147</v>
      </c>
      <c r="AB432" s="213" t="s">
        <v>1129</v>
      </c>
      <c r="AC432" s="214">
        <v>41506</v>
      </c>
    </row>
    <row r="433" spans="1:29" s="198" customFormat="1" ht="33.75" hidden="1" x14ac:dyDescent="0.2">
      <c r="A433" s="207">
        <v>2013520000490</v>
      </c>
      <c r="B433" s="208" t="s">
        <v>682</v>
      </c>
      <c r="C433" s="209" t="s">
        <v>149</v>
      </c>
      <c r="D433" s="209" t="s">
        <v>1424</v>
      </c>
      <c r="E433" s="216">
        <f t="shared" si="18"/>
        <v>158039333</v>
      </c>
      <c r="F433" s="211">
        <v>0</v>
      </c>
      <c r="G433" s="216">
        <v>60000000</v>
      </c>
      <c r="H433" s="211">
        <v>98039333</v>
      </c>
      <c r="I433" s="211">
        <v>0</v>
      </c>
      <c r="J433" s="211">
        <v>0</v>
      </c>
      <c r="K433" s="211">
        <v>0</v>
      </c>
      <c r="L433" s="211">
        <f t="shared" si="19"/>
        <v>0</v>
      </c>
      <c r="M433" s="211">
        <v>0</v>
      </c>
      <c r="N433" s="211">
        <v>0</v>
      </c>
      <c r="O433" s="211">
        <v>0</v>
      </c>
      <c r="P433" s="211">
        <v>0</v>
      </c>
      <c r="Q433" s="211">
        <v>0</v>
      </c>
      <c r="R433" s="211">
        <v>0</v>
      </c>
      <c r="S433" s="211">
        <f t="shared" si="20"/>
        <v>158039333</v>
      </c>
      <c r="T433" s="211">
        <v>120</v>
      </c>
      <c r="U433" s="209" t="s">
        <v>12</v>
      </c>
      <c r="V433" s="209" t="s">
        <v>683</v>
      </c>
      <c r="W433" s="209" t="s">
        <v>27</v>
      </c>
      <c r="X433" s="209" t="s">
        <v>684</v>
      </c>
      <c r="Y433" s="209" t="s">
        <v>76</v>
      </c>
      <c r="Z433" s="209" t="s">
        <v>77</v>
      </c>
      <c r="AA433" s="209" t="s">
        <v>164</v>
      </c>
      <c r="AB433" s="213" t="s">
        <v>1129</v>
      </c>
      <c r="AC433" s="214">
        <v>41506</v>
      </c>
    </row>
    <row r="434" spans="1:29" s="198" customFormat="1" ht="22.5" hidden="1" x14ac:dyDescent="0.2">
      <c r="A434" s="207">
        <v>2013520000491</v>
      </c>
      <c r="B434" s="208" t="s">
        <v>685</v>
      </c>
      <c r="C434" s="209" t="s">
        <v>249</v>
      </c>
      <c r="D434" s="209" t="s">
        <v>1428</v>
      </c>
      <c r="E434" s="216">
        <f t="shared" si="18"/>
        <v>220000000</v>
      </c>
      <c r="F434" s="211">
        <v>0</v>
      </c>
      <c r="G434" s="216">
        <v>160000000</v>
      </c>
      <c r="H434" s="211">
        <v>60000000</v>
      </c>
      <c r="I434" s="211">
        <v>0</v>
      </c>
      <c r="J434" s="211">
        <v>0</v>
      </c>
      <c r="K434" s="211">
        <v>0</v>
      </c>
      <c r="L434" s="211">
        <f t="shared" si="19"/>
        <v>-110000000</v>
      </c>
      <c r="M434" s="211">
        <v>0</v>
      </c>
      <c r="N434" s="211">
        <v>-80000000</v>
      </c>
      <c r="O434" s="211">
        <v>-30000000</v>
      </c>
      <c r="P434" s="211">
        <v>0</v>
      </c>
      <c r="Q434" s="211">
        <v>0</v>
      </c>
      <c r="R434" s="211">
        <v>0</v>
      </c>
      <c r="S434" s="211">
        <f t="shared" si="20"/>
        <v>110000000</v>
      </c>
      <c r="T434" s="211">
        <v>350</v>
      </c>
      <c r="U434" s="209" t="s">
        <v>12</v>
      </c>
      <c r="V434" s="209" t="s">
        <v>686</v>
      </c>
      <c r="W434" s="209" t="s">
        <v>27</v>
      </c>
      <c r="X434" s="209" t="s">
        <v>686</v>
      </c>
      <c r="Y434" s="209" t="s">
        <v>145</v>
      </c>
      <c r="Z434" s="209" t="s">
        <v>278</v>
      </c>
      <c r="AA434" s="209" t="s">
        <v>279</v>
      </c>
      <c r="AB434" s="213" t="s">
        <v>1415</v>
      </c>
      <c r="AC434" s="214">
        <v>41508</v>
      </c>
    </row>
    <row r="435" spans="1:29" s="198" customFormat="1" ht="22.5" hidden="1" x14ac:dyDescent="0.2">
      <c r="A435" s="207">
        <v>2013520000492</v>
      </c>
      <c r="B435" s="208" t="s">
        <v>685</v>
      </c>
      <c r="C435" s="209" t="s">
        <v>249</v>
      </c>
      <c r="D435" s="209" t="s">
        <v>1428</v>
      </c>
      <c r="E435" s="216">
        <f t="shared" si="18"/>
        <v>0</v>
      </c>
      <c r="F435" s="211">
        <v>0</v>
      </c>
      <c r="G435" s="216">
        <v>0</v>
      </c>
      <c r="H435" s="211">
        <v>0</v>
      </c>
      <c r="I435" s="211">
        <v>0</v>
      </c>
      <c r="J435" s="211">
        <v>0</v>
      </c>
      <c r="K435" s="211">
        <v>0</v>
      </c>
      <c r="L435" s="211">
        <f t="shared" si="19"/>
        <v>0</v>
      </c>
      <c r="M435" s="211">
        <v>0</v>
      </c>
      <c r="N435" s="211">
        <v>0</v>
      </c>
      <c r="O435" s="211">
        <v>0</v>
      </c>
      <c r="P435" s="211">
        <v>0</v>
      </c>
      <c r="Q435" s="211">
        <v>0</v>
      </c>
      <c r="R435" s="211">
        <v>0</v>
      </c>
      <c r="S435" s="211">
        <f t="shared" si="20"/>
        <v>0</v>
      </c>
      <c r="T435" s="211">
        <v>0</v>
      </c>
      <c r="U435" s="209" t="s">
        <v>51</v>
      </c>
      <c r="V435" s="209" t="s">
        <v>686</v>
      </c>
      <c r="W435" s="209" t="s">
        <v>1267</v>
      </c>
      <c r="X435" s="209" t="s">
        <v>686</v>
      </c>
      <c r="Y435" s="209"/>
      <c r="Z435" s="209"/>
      <c r="AA435" s="209"/>
      <c r="AB435" s="213" t="s">
        <v>1134</v>
      </c>
      <c r="AC435" s="214">
        <v>41506</v>
      </c>
    </row>
    <row r="436" spans="1:29" s="198" customFormat="1" ht="45" hidden="1" x14ac:dyDescent="0.2">
      <c r="A436" s="207">
        <v>2013520000493</v>
      </c>
      <c r="B436" s="208" t="s">
        <v>687</v>
      </c>
      <c r="C436" s="209" t="s">
        <v>535</v>
      </c>
      <c r="D436" s="209" t="s">
        <v>1419</v>
      </c>
      <c r="E436" s="216">
        <f t="shared" si="18"/>
        <v>118514117</v>
      </c>
      <c r="F436" s="211">
        <v>0</v>
      </c>
      <c r="G436" s="216">
        <v>116174454</v>
      </c>
      <c r="H436" s="211">
        <v>0</v>
      </c>
      <c r="I436" s="211">
        <v>0</v>
      </c>
      <c r="J436" s="211">
        <v>0</v>
      </c>
      <c r="K436" s="211">
        <v>2339663</v>
      </c>
      <c r="L436" s="211">
        <f t="shared" si="19"/>
        <v>0</v>
      </c>
      <c r="M436" s="211">
        <v>0</v>
      </c>
      <c r="N436" s="211">
        <v>0</v>
      </c>
      <c r="O436" s="211">
        <v>0</v>
      </c>
      <c r="P436" s="211">
        <v>0</v>
      </c>
      <c r="Q436" s="211">
        <v>0</v>
      </c>
      <c r="R436" s="211">
        <v>0</v>
      </c>
      <c r="S436" s="211">
        <f t="shared" si="20"/>
        <v>118514117</v>
      </c>
      <c r="T436" s="211">
        <v>11591</v>
      </c>
      <c r="U436" s="209" t="s">
        <v>22</v>
      </c>
      <c r="V436" s="209" t="s">
        <v>688</v>
      </c>
      <c r="W436" s="209" t="s">
        <v>23</v>
      </c>
      <c r="X436" s="209" t="s">
        <v>688</v>
      </c>
      <c r="Y436" s="209" t="s">
        <v>76</v>
      </c>
      <c r="Z436" s="209" t="s">
        <v>135</v>
      </c>
      <c r="AA436" s="209" t="s">
        <v>136</v>
      </c>
      <c r="AB436" s="213" t="s">
        <v>1129</v>
      </c>
      <c r="AC436" s="214">
        <v>41534</v>
      </c>
    </row>
    <row r="437" spans="1:29" s="198" customFormat="1" ht="45" hidden="1" x14ac:dyDescent="0.2">
      <c r="A437" s="207">
        <v>2013520000494</v>
      </c>
      <c r="B437" s="208" t="s">
        <v>689</v>
      </c>
      <c r="C437" s="209" t="s">
        <v>20</v>
      </c>
      <c r="D437" s="209" t="s">
        <v>1423</v>
      </c>
      <c r="E437" s="216">
        <f t="shared" si="18"/>
        <v>874907102</v>
      </c>
      <c r="F437" s="211">
        <v>794907102</v>
      </c>
      <c r="G437" s="216">
        <v>0</v>
      </c>
      <c r="H437" s="211">
        <v>0</v>
      </c>
      <c r="I437" s="211">
        <v>0</v>
      </c>
      <c r="J437" s="211">
        <v>0</v>
      </c>
      <c r="K437" s="211">
        <v>80000000</v>
      </c>
      <c r="L437" s="211">
        <f t="shared" si="19"/>
        <v>-32423451</v>
      </c>
      <c r="M437" s="211">
        <v>-32423451</v>
      </c>
      <c r="N437" s="211">
        <v>0</v>
      </c>
      <c r="O437" s="211">
        <v>0</v>
      </c>
      <c r="P437" s="211">
        <v>0</v>
      </c>
      <c r="Q437" s="211">
        <v>0</v>
      </c>
      <c r="R437" s="211">
        <v>0</v>
      </c>
      <c r="S437" s="211">
        <f t="shared" si="20"/>
        <v>842483651</v>
      </c>
      <c r="T437" s="211">
        <v>19223</v>
      </c>
      <c r="U437" s="209" t="s">
        <v>22</v>
      </c>
      <c r="V437" s="209" t="s">
        <v>690</v>
      </c>
      <c r="W437" s="209" t="s">
        <v>39</v>
      </c>
      <c r="X437" s="209" t="s">
        <v>690</v>
      </c>
      <c r="Y437" s="209" t="s">
        <v>76</v>
      </c>
      <c r="Z437" s="209" t="s">
        <v>135</v>
      </c>
      <c r="AA437" s="209" t="s">
        <v>136</v>
      </c>
      <c r="AB437" s="213" t="s">
        <v>1415</v>
      </c>
      <c r="AC437" s="214">
        <v>41613</v>
      </c>
    </row>
    <row r="438" spans="1:29" s="198" customFormat="1" ht="45" hidden="1" x14ac:dyDescent="0.2">
      <c r="A438" s="207">
        <v>2013520000495</v>
      </c>
      <c r="B438" s="208" t="s">
        <v>691</v>
      </c>
      <c r="C438" s="209" t="s">
        <v>13</v>
      </c>
      <c r="D438" s="209" t="s">
        <v>1434</v>
      </c>
      <c r="E438" s="216">
        <f t="shared" si="18"/>
        <v>300000000</v>
      </c>
      <c r="F438" s="211">
        <v>0</v>
      </c>
      <c r="G438" s="216">
        <v>300000000</v>
      </c>
      <c r="H438" s="211">
        <v>0</v>
      </c>
      <c r="I438" s="211">
        <v>0</v>
      </c>
      <c r="J438" s="211">
        <v>0</v>
      </c>
      <c r="K438" s="211">
        <v>0</v>
      </c>
      <c r="L438" s="211">
        <f t="shared" si="19"/>
        <v>0</v>
      </c>
      <c r="M438" s="211">
        <v>0</v>
      </c>
      <c r="N438" s="211">
        <v>0</v>
      </c>
      <c r="O438" s="211">
        <v>0</v>
      </c>
      <c r="P438" s="211">
        <v>0</v>
      </c>
      <c r="Q438" s="211">
        <v>0</v>
      </c>
      <c r="R438" s="211">
        <v>0</v>
      </c>
      <c r="S438" s="211">
        <f t="shared" si="20"/>
        <v>300000000</v>
      </c>
      <c r="T438" s="211">
        <v>28733</v>
      </c>
      <c r="U438" s="209" t="s">
        <v>40</v>
      </c>
      <c r="V438" s="209" t="s">
        <v>13</v>
      </c>
      <c r="W438" s="209" t="s">
        <v>42</v>
      </c>
      <c r="X438" s="209" t="s">
        <v>13</v>
      </c>
      <c r="Y438" s="209" t="s">
        <v>145</v>
      </c>
      <c r="Z438" s="209" t="s">
        <v>146</v>
      </c>
      <c r="AA438" s="209" t="s">
        <v>147</v>
      </c>
      <c r="AB438" s="213" t="s">
        <v>1130</v>
      </c>
      <c r="AC438" s="214">
        <v>41516</v>
      </c>
    </row>
    <row r="439" spans="1:29" s="198" customFormat="1" ht="45" hidden="1" x14ac:dyDescent="0.2">
      <c r="A439" s="207">
        <v>2013520000496</v>
      </c>
      <c r="B439" s="208" t="s">
        <v>692</v>
      </c>
      <c r="C439" s="209" t="s">
        <v>13</v>
      </c>
      <c r="D439" s="209" t="s">
        <v>1434</v>
      </c>
      <c r="E439" s="216">
        <f t="shared" si="18"/>
        <v>700000000</v>
      </c>
      <c r="F439" s="211">
        <v>0</v>
      </c>
      <c r="G439" s="216">
        <v>700000000</v>
      </c>
      <c r="H439" s="211">
        <v>0</v>
      </c>
      <c r="I439" s="211">
        <v>0</v>
      </c>
      <c r="J439" s="211">
        <v>0</v>
      </c>
      <c r="K439" s="211">
        <v>0</v>
      </c>
      <c r="L439" s="211">
        <f t="shared" si="19"/>
        <v>0</v>
      </c>
      <c r="M439" s="211">
        <v>0</v>
      </c>
      <c r="N439" s="211">
        <v>0</v>
      </c>
      <c r="O439" s="211">
        <v>0</v>
      </c>
      <c r="P439" s="211">
        <v>0</v>
      </c>
      <c r="Q439" s="211">
        <v>0</v>
      </c>
      <c r="R439" s="211">
        <v>0</v>
      </c>
      <c r="S439" s="211">
        <f t="shared" si="20"/>
        <v>700000000</v>
      </c>
      <c r="T439" s="211">
        <v>18104</v>
      </c>
      <c r="U439" s="209" t="s">
        <v>40</v>
      </c>
      <c r="V439" s="209" t="s">
        <v>13</v>
      </c>
      <c r="W439" s="209" t="s">
        <v>42</v>
      </c>
      <c r="X439" s="209" t="s">
        <v>13</v>
      </c>
      <c r="Y439" s="209" t="s">
        <v>145</v>
      </c>
      <c r="Z439" s="209" t="s">
        <v>146</v>
      </c>
      <c r="AA439" s="209" t="s">
        <v>147</v>
      </c>
      <c r="AB439" s="213" t="s">
        <v>1130</v>
      </c>
      <c r="AC439" s="214">
        <v>41516</v>
      </c>
    </row>
    <row r="440" spans="1:29" s="198" customFormat="1" ht="45" hidden="1" x14ac:dyDescent="0.2">
      <c r="A440" s="207">
        <v>2013520000497</v>
      </c>
      <c r="B440" s="208" t="s">
        <v>693</v>
      </c>
      <c r="C440" s="209" t="s">
        <v>694</v>
      </c>
      <c r="D440" s="209" t="s">
        <v>1419</v>
      </c>
      <c r="E440" s="216">
        <f t="shared" si="18"/>
        <v>150800000</v>
      </c>
      <c r="F440" s="211">
        <v>70000000</v>
      </c>
      <c r="G440" s="216">
        <v>30000000</v>
      </c>
      <c r="H440" s="211">
        <v>0</v>
      </c>
      <c r="I440" s="211">
        <v>0</v>
      </c>
      <c r="J440" s="211">
        <v>0</v>
      </c>
      <c r="K440" s="211">
        <v>50800000</v>
      </c>
      <c r="L440" s="211">
        <f t="shared" si="19"/>
        <v>0</v>
      </c>
      <c r="M440" s="211">
        <v>0</v>
      </c>
      <c r="N440" s="217">
        <v>20000000</v>
      </c>
      <c r="O440" s="211">
        <v>0</v>
      </c>
      <c r="P440" s="211">
        <v>0</v>
      </c>
      <c r="Q440" s="211">
        <v>0</v>
      </c>
      <c r="R440" s="211">
        <v>-20000000</v>
      </c>
      <c r="S440" s="211">
        <f t="shared" si="20"/>
        <v>150800000</v>
      </c>
      <c r="T440" s="211">
        <v>14818</v>
      </c>
      <c r="U440" s="209" t="s">
        <v>22</v>
      </c>
      <c r="V440" s="209" t="s">
        <v>695</v>
      </c>
      <c r="W440" s="209" t="s">
        <v>23</v>
      </c>
      <c r="X440" s="209" t="s">
        <v>695</v>
      </c>
      <c r="Y440" s="209" t="s">
        <v>76</v>
      </c>
      <c r="Z440" s="209" t="s">
        <v>135</v>
      </c>
      <c r="AA440" s="209" t="s">
        <v>136</v>
      </c>
      <c r="AB440" s="213" t="s">
        <v>1415</v>
      </c>
      <c r="AC440" s="214">
        <v>41522</v>
      </c>
    </row>
    <row r="441" spans="1:29" s="198" customFormat="1" ht="22.5" hidden="1" x14ac:dyDescent="0.2">
      <c r="A441" s="207">
        <v>2013520000498</v>
      </c>
      <c r="B441" s="208" t="s">
        <v>696</v>
      </c>
      <c r="C441" s="209" t="s">
        <v>13</v>
      </c>
      <c r="D441" s="209" t="s">
        <v>1434</v>
      </c>
      <c r="E441" s="216">
        <f t="shared" si="18"/>
        <v>100000000</v>
      </c>
      <c r="F441" s="211">
        <v>0</v>
      </c>
      <c r="G441" s="216">
        <v>100000000</v>
      </c>
      <c r="H441" s="211">
        <v>0</v>
      </c>
      <c r="I441" s="211">
        <v>0</v>
      </c>
      <c r="J441" s="211">
        <v>0</v>
      </c>
      <c r="K441" s="211">
        <v>0</v>
      </c>
      <c r="L441" s="211">
        <f t="shared" si="19"/>
        <v>0</v>
      </c>
      <c r="M441" s="211">
        <v>0</v>
      </c>
      <c r="N441" s="211">
        <v>0</v>
      </c>
      <c r="O441" s="211">
        <v>0</v>
      </c>
      <c r="P441" s="211">
        <v>0</v>
      </c>
      <c r="Q441" s="211">
        <v>0</v>
      </c>
      <c r="R441" s="211">
        <v>0</v>
      </c>
      <c r="S441" s="211">
        <f t="shared" si="20"/>
        <v>100000000</v>
      </c>
      <c r="T441" s="211">
        <v>101860</v>
      </c>
      <c r="U441" s="209" t="s">
        <v>51</v>
      </c>
      <c r="V441" s="209" t="s">
        <v>697</v>
      </c>
      <c r="W441" s="209" t="s">
        <v>29</v>
      </c>
      <c r="X441" s="209" t="s">
        <v>13</v>
      </c>
      <c r="Y441" s="209" t="s">
        <v>159</v>
      </c>
      <c r="Z441" s="209" t="s">
        <v>522</v>
      </c>
      <c r="AA441" s="209" t="s">
        <v>523</v>
      </c>
      <c r="AB441" s="213" t="s">
        <v>1129</v>
      </c>
      <c r="AC441" s="214">
        <v>41521</v>
      </c>
    </row>
    <row r="442" spans="1:29" s="198" customFormat="1" ht="45" hidden="1" x14ac:dyDescent="0.2">
      <c r="A442" s="207">
        <v>2013520000499</v>
      </c>
      <c r="B442" s="208" t="s">
        <v>698</v>
      </c>
      <c r="C442" s="209" t="s">
        <v>699</v>
      </c>
      <c r="D442" s="209" t="s">
        <v>1424</v>
      </c>
      <c r="E442" s="216">
        <f t="shared" si="18"/>
        <v>725128293</v>
      </c>
      <c r="F442" s="211">
        <v>0</v>
      </c>
      <c r="G442" s="216">
        <v>500000000</v>
      </c>
      <c r="H442" s="211">
        <v>80856404</v>
      </c>
      <c r="I442" s="211">
        <v>0</v>
      </c>
      <c r="J442" s="211">
        <v>0</v>
      </c>
      <c r="K442" s="211">
        <v>144271889</v>
      </c>
      <c r="L442" s="211">
        <f t="shared" si="19"/>
        <v>0</v>
      </c>
      <c r="M442" s="211">
        <v>0</v>
      </c>
      <c r="N442" s="211">
        <v>0</v>
      </c>
      <c r="O442" s="211">
        <v>0</v>
      </c>
      <c r="P442" s="211">
        <v>0</v>
      </c>
      <c r="Q442" s="211">
        <v>0</v>
      </c>
      <c r="R442" s="211">
        <v>0</v>
      </c>
      <c r="S442" s="211">
        <f t="shared" si="20"/>
        <v>725128293</v>
      </c>
      <c r="T442" s="211">
        <v>3056</v>
      </c>
      <c r="U442" s="209" t="s">
        <v>22</v>
      </c>
      <c r="V442" s="209" t="s">
        <v>700</v>
      </c>
      <c r="W442" s="209" t="s">
        <v>23</v>
      </c>
      <c r="X442" s="209" t="s">
        <v>700</v>
      </c>
      <c r="Y442" s="209" t="s">
        <v>76</v>
      </c>
      <c r="Z442" s="209" t="s">
        <v>135</v>
      </c>
      <c r="AA442" s="209" t="s">
        <v>136</v>
      </c>
      <c r="AB442" s="213" t="s">
        <v>1129</v>
      </c>
      <c r="AC442" s="214">
        <v>41550</v>
      </c>
    </row>
    <row r="443" spans="1:29" s="198" customFormat="1" ht="45" hidden="1" x14ac:dyDescent="0.2">
      <c r="A443" s="207">
        <v>2013520000500</v>
      </c>
      <c r="B443" s="208" t="s">
        <v>701</v>
      </c>
      <c r="C443" s="209" t="s">
        <v>72</v>
      </c>
      <c r="D443" s="209" t="s">
        <v>1420</v>
      </c>
      <c r="E443" s="216">
        <f t="shared" si="18"/>
        <v>185850851</v>
      </c>
      <c r="F443" s="211">
        <v>0</v>
      </c>
      <c r="G443" s="216">
        <v>185850851</v>
      </c>
      <c r="H443" s="211">
        <v>0</v>
      </c>
      <c r="I443" s="211">
        <v>0</v>
      </c>
      <c r="J443" s="211">
        <v>0</v>
      </c>
      <c r="K443" s="211">
        <v>0</v>
      </c>
      <c r="L443" s="211">
        <f t="shared" si="19"/>
        <v>0</v>
      </c>
      <c r="M443" s="211">
        <v>0</v>
      </c>
      <c r="N443" s="211">
        <v>0</v>
      </c>
      <c r="O443" s="211">
        <v>0</v>
      </c>
      <c r="P443" s="211">
        <v>0</v>
      </c>
      <c r="Q443" s="211">
        <v>0</v>
      </c>
      <c r="R443" s="211">
        <v>0</v>
      </c>
      <c r="S443" s="211">
        <f t="shared" si="20"/>
        <v>185850851</v>
      </c>
      <c r="T443" s="211">
        <v>416452</v>
      </c>
      <c r="U443" s="209" t="s">
        <v>22</v>
      </c>
      <c r="V443" s="209" t="s">
        <v>702</v>
      </c>
      <c r="W443" s="209" t="s">
        <v>23</v>
      </c>
      <c r="X443" s="209" t="s">
        <v>702</v>
      </c>
      <c r="Y443" s="209" t="s">
        <v>76</v>
      </c>
      <c r="Z443" s="209" t="s">
        <v>135</v>
      </c>
      <c r="AA443" s="209" t="s">
        <v>136</v>
      </c>
      <c r="AB443" s="213" t="s">
        <v>1130</v>
      </c>
      <c r="AC443" s="214">
        <v>41568</v>
      </c>
    </row>
    <row r="444" spans="1:29" s="198" customFormat="1" ht="45" hidden="1" x14ac:dyDescent="0.2">
      <c r="A444" s="207">
        <v>2013520000501</v>
      </c>
      <c r="B444" s="208" t="s">
        <v>703</v>
      </c>
      <c r="C444" s="209" t="s">
        <v>16</v>
      </c>
      <c r="D444" s="209" t="s">
        <v>1428</v>
      </c>
      <c r="E444" s="216">
        <f t="shared" si="18"/>
        <v>8233350714</v>
      </c>
      <c r="F444" s="211">
        <v>0</v>
      </c>
      <c r="G444" s="216">
        <v>8233350714</v>
      </c>
      <c r="H444" s="211">
        <v>0</v>
      </c>
      <c r="I444" s="211">
        <v>0</v>
      </c>
      <c r="J444" s="211">
        <v>0</v>
      </c>
      <c r="K444" s="211">
        <v>0</v>
      </c>
      <c r="L444" s="211">
        <f t="shared" si="19"/>
        <v>0</v>
      </c>
      <c r="M444" s="211">
        <v>0</v>
      </c>
      <c r="N444" s="211">
        <v>0</v>
      </c>
      <c r="O444" s="211">
        <v>0</v>
      </c>
      <c r="P444" s="211">
        <v>0</v>
      </c>
      <c r="Q444" s="211">
        <v>0</v>
      </c>
      <c r="R444" s="211">
        <v>0</v>
      </c>
      <c r="S444" s="211">
        <f t="shared" si="20"/>
        <v>8233350714</v>
      </c>
      <c r="T444" s="211">
        <v>416000</v>
      </c>
      <c r="U444" s="209" t="s">
        <v>12</v>
      </c>
      <c r="V444" s="209" t="s">
        <v>13</v>
      </c>
      <c r="W444" s="209" t="s">
        <v>62</v>
      </c>
      <c r="X444" s="209" t="s">
        <v>13</v>
      </c>
      <c r="Y444" s="209" t="s">
        <v>167</v>
      </c>
      <c r="Z444" s="209" t="s">
        <v>168</v>
      </c>
      <c r="AA444" s="209" t="s">
        <v>169</v>
      </c>
      <c r="AB444" s="213" t="s">
        <v>1130</v>
      </c>
      <c r="AC444" s="214">
        <v>41528</v>
      </c>
    </row>
    <row r="445" spans="1:29" s="220" customFormat="1" ht="45" hidden="1" x14ac:dyDescent="0.25">
      <c r="A445" s="207">
        <v>2013520000502</v>
      </c>
      <c r="B445" s="208" t="s">
        <v>704</v>
      </c>
      <c r="C445" s="209" t="s">
        <v>215</v>
      </c>
      <c r="D445" s="209" t="s">
        <v>1423</v>
      </c>
      <c r="E445" s="216">
        <f t="shared" si="18"/>
        <v>340009198</v>
      </c>
      <c r="F445" s="211">
        <v>0</v>
      </c>
      <c r="G445" s="216">
        <v>0</v>
      </c>
      <c r="H445" s="211">
        <v>326931922</v>
      </c>
      <c r="I445" s="211">
        <v>0</v>
      </c>
      <c r="J445" s="211">
        <v>0</v>
      </c>
      <c r="K445" s="211">
        <v>13077276</v>
      </c>
      <c r="L445" s="211">
        <f t="shared" si="19"/>
        <v>0</v>
      </c>
      <c r="M445" s="211">
        <v>0</v>
      </c>
      <c r="N445" s="211">
        <v>0</v>
      </c>
      <c r="O445" s="211">
        <v>0</v>
      </c>
      <c r="P445" s="211">
        <v>0</v>
      </c>
      <c r="Q445" s="211">
        <v>0</v>
      </c>
      <c r="R445" s="211">
        <v>0</v>
      </c>
      <c r="S445" s="211">
        <f t="shared" si="20"/>
        <v>340009198</v>
      </c>
      <c r="T445" s="211">
        <v>3747</v>
      </c>
      <c r="U445" s="209" t="s">
        <v>22</v>
      </c>
      <c r="V445" s="209" t="s">
        <v>705</v>
      </c>
      <c r="W445" s="209" t="s">
        <v>23</v>
      </c>
      <c r="X445" s="209" t="s">
        <v>705</v>
      </c>
      <c r="Y445" s="209" t="s">
        <v>76</v>
      </c>
      <c r="Z445" s="209" t="s">
        <v>135</v>
      </c>
      <c r="AA445" s="209" t="s">
        <v>136</v>
      </c>
      <c r="AB445" s="213" t="s">
        <v>1130</v>
      </c>
      <c r="AC445" s="214">
        <v>41682</v>
      </c>
    </row>
    <row r="446" spans="1:29" s="198" customFormat="1" ht="22.5" hidden="1" x14ac:dyDescent="0.2">
      <c r="A446" s="207">
        <v>2013520000503</v>
      </c>
      <c r="B446" s="208" t="s">
        <v>706</v>
      </c>
      <c r="C446" s="209" t="s">
        <v>61</v>
      </c>
      <c r="D446" s="209" t="s">
        <v>1423</v>
      </c>
      <c r="E446" s="216">
        <f t="shared" si="18"/>
        <v>75000000</v>
      </c>
      <c r="F446" s="211">
        <v>0</v>
      </c>
      <c r="G446" s="216">
        <v>50000000</v>
      </c>
      <c r="H446" s="211">
        <v>25000000</v>
      </c>
      <c r="I446" s="211">
        <v>0</v>
      </c>
      <c r="J446" s="211">
        <v>0</v>
      </c>
      <c r="K446" s="211">
        <v>0</v>
      </c>
      <c r="L446" s="211">
        <f t="shared" si="19"/>
        <v>0</v>
      </c>
      <c r="M446" s="211">
        <v>0</v>
      </c>
      <c r="N446" s="211">
        <v>0</v>
      </c>
      <c r="O446" s="211">
        <v>0</v>
      </c>
      <c r="P446" s="211">
        <v>0</v>
      </c>
      <c r="Q446" s="211">
        <v>0</v>
      </c>
      <c r="R446" s="211">
        <v>0</v>
      </c>
      <c r="S446" s="211">
        <f t="shared" si="20"/>
        <v>75000000</v>
      </c>
      <c r="T446" s="211">
        <v>172</v>
      </c>
      <c r="U446" s="209" t="s">
        <v>12</v>
      </c>
      <c r="V446" s="209" t="s">
        <v>508</v>
      </c>
      <c r="W446" s="209" t="s">
        <v>27</v>
      </c>
      <c r="X446" s="209" t="s">
        <v>508</v>
      </c>
      <c r="Y446" s="209" t="s">
        <v>145</v>
      </c>
      <c r="Z446" s="209" t="s">
        <v>278</v>
      </c>
      <c r="AA446" s="209" t="s">
        <v>279</v>
      </c>
      <c r="AB446" s="213" t="s">
        <v>1129</v>
      </c>
      <c r="AC446" s="214">
        <v>41529</v>
      </c>
    </row>
    <row r="447" spans="1:29" s="198" customFormat="1" ht="22.5" hidden="1" x14ac:dyDescent="0.2">
      <c r="A447" s="207">
        <v>2013520000504</v>
      </c>
      <c r="B447" s="208" t="s">
        <v>707</v>
      </c>
      <c r="C447" s="209" t="s">
        <v>61</v>
      </c>
      <c r="D447" s="209" t="s">
        <v>1423</v>
      </c>
      <c r="E447" s="216">
        <f t="shared" si="18"/>
        <v>75000000</v>
      </c>
      <c r="F447" s="211">
        <v>0</v>
      </c>
      <c r="G447" s="216">
        <v>50000000</v>
      </c>
      <c r="H447" s="211">
        <v>25000000</v>
      </c>
      <c r="I447" s="211">
        <v>0</v>
      </c>
      <c r="J447" s="211">
        <v>0</v>
      </c>
      <c r="K447" s="211">
        <v>0</v>
      </c>
      <c r="L447" s="211">
        <f t="shared" si="19"/>
        <v>0</v>
      </c>
      <c r="M447" s="211">
        <v>0</v>
      </c>
      <c r="N447" s="211">
        <v>0</v>
      </c>
      <c r="O447" s="211">
        <v>0</v>
      </c>
      <c r="P447" s="211">
        <v>0</v>
      </c>
      <c r="Q447" s="211">
        <v>0</v>
      </c>
      <c r="R447" s="211">
        <v>0</v>
      </c>
      <c r="S447" s="211">
        <f t="shared" si="20"/>
        <v>75000000</v>
      </c>
      <c r="T447" s="211">
        <v>58</v>
      </c>
      <c r="U447" s="209" t="s">
        <v>12</v>
      </c>
      <c r="V447" s="209" t="s">
        <v>508</v>
      </c>
      <c r="W447" s="209" t="s">
        <v>27</v>
      </c>
      <c r="X447" s="209" t="s">
        <v>508</v>
      </c>
      <c r="Y447" s="209" t="s">
        <v>145</v>
      </c>
      <c r="Z447" s="209" t="s">
        <v>278</v>
      </c>
      <c r="AA447" s="209" t="s">
        <v>279</v>
      </c>
      <c r="AB447" s="213" t="s">
        <v>1129</v>
      </c>
      <c r="AC447" s="214">
        <v>41529</v>
      </c>
    </row>
    <row r="448" spans="1:29" s="198" customFormat="1" ht="22.5" hidden="1" x14ac:dyDescent="0.2">
      <c r="A448" s="207">
        <v>2013520000505</v>
      </c>
      <c r="B448" s="208" t="s">
        <v>708</v>
      </c>
      <c r="C448" s="209" t="s">
        <v>13</v>
      </c>
      <c r="D448" s="209" t="s">
        <v>1434</v>
      </c>
      <c r="E448" s="216">
        <f t="shared" si="18"/>
        <v>45000000</v>
      </c>
      <c r="F448" s="211">
        <v>0</v>
      </c>
      <c r="G448" s="216">
        <v>45000000</v>
      </c>
      <c r="H448" s="211">
        <v>0</v>
      </c>
      <c r="I448" s="211">
        <v>0</v>
      </c>
      <c r="J448" s="211">
        <v>0</v>
      </c>
      <c r="K448" s="211">
        <v>0</v>
      </c>
      <c r="L448" s="211">
        <f t="shared" si="19"/>
        <v>0</v>
      </c>
      <c r="M448" s="211">
        <v>0</v>
      </c>
      <c r="N448" s="211">
        <v>0</v>
      </c>
      <c r="O448" s="211">
        <v>0</v>
      </c>
      <c r="P448" s="211">
        <v>0</v>
      </c>
      <c r="Q448" s="211">
        <v>0</v>
      </c>
      <c r="R448" s="211">
        <v>0</v>
      </c>
      <c r="S448" s="211">
        <f t="shared" si="20"/>
        <v>45000000</v>
      </c>
      <c r="T448" s="211">
        <v>300</v>
      </c>
      <c r="U448" s="209" t="s">
        <v>45</v>
      </c>
      <c r="V448" s="209" t="s">
        <v>13</v>
      </c>
      <c r="W448" s="209" t="s">
        <v>17</v>
      </c>
      <c r="X448" s="209" t="s">
        <v>13</v>
      </c>
      <c r="Y448" s="209" t="s">
        <v>194</v>
      </c>
      <c r="Z448" s="209" t="s">
        <v>17</v>
      </c>
      <c r="AA448" s="209" t="s">
        <v>257</v>
      </c>
      <c r="AB448" s="213" t="s">
        <v>1130</v>
      </c>
      <c r="AC448" s="214">
        <v>41529</v>
      </c>
    </row>
    <row r="449" spans="1:29" s="198" customFormat="1" ht="45" hidden="1" x14ac:dyDescent="0.2">
      <c r="A449" s="207">
        <v>2013520000506</v>
      </c>
      <c r="B449" s="208" t="s">
        <v>709</v>
      </c>
      <c r="C449" s="209" t="s">
        <v>65</v>
      </c>
      <c r="D449" s="209" t="s">
        <v>1423</v>
      </c>
      <c r="E449" s="216">
        <f t="shared" si="18"/>
        <v>138100000</v>
      </c>
      <c r="F449" s="211">
        <v>80989274</v>
      </c>
      <c r="G449" s="216">
        <v>0</v>
      </c>
      <c r="H449" s="211">
        <v>40000000</v>
      </c>
      <c r="I449" s="211">
        <v>0</v>
      </c>
      <c r="J449" s="211">
        <v>0</v>
      </c>
      <c r="K449" s="211">
        <v>17110726</v>
      </c>
      <c r="L449" s="211">
        <f t="shared" si="19"/>
        <v>0</v>
      </c>
      <c r="M449" s="211">
        <v>0</v>
      </c>
      <c r="N449" s="211">
        <v>0</v>
      </c>
      <c r="O449" s="211">
        <v>0</v>
      </c>
      <c r="P449" s="211">
        <v>0</v>
      </c>
      <c r="Q449" s="211">
        <v>0</v>
      </c>
      <c r="R449" s="211">
        <v>0</v>
      </c>
      <c r="S449" s="211">
        <f t="shared" si="20"/>
        <v>138100000</v>
      </c>
      <c r="T449" s="211">
        <v>6236</v>
      </c>
      <c r="U449" s="209" t="s">
        <v>22</v>
      </c>
      <c r="V449" s="209" t="s">
        <v>710</v>
      </c>
      <c r="W449" s="209" t="s">
        <v>23</v>
      </c>
      <c r="X449" s="209" t="s">
        <v>710</v>
      </c>
      <c r="Y449" s="209" t="s">
        <v>76</v>
      </c>
      <c r="Z449" s="209" t="s">
        <v>76</v>
      </c>
      <c r="AA449" s="209" t="s">
        <v>136</v>
      </c>
      <c r="AB449" s="213" t="s">
        <v>1129</v>
      </c>
      <c r="AC449" s="214">
        <v>41543</v>
      </c>
    </row>
    <row r="450" spans="1:29" s="220" customFormat="1" ht="56.25" hidden="1" x14ac:dyDescent="0.25">
      <c r="A450" s="207">
        <v>2013520000507</v>
      </c>
      <c r="B450" s="208" t="s">
        <v>711</v>
      </c>
      <c r="C450" s="209" t="s">
        <v>43</v>
      </c>
      <c r="D450" s="209" t="s">
        <v>1425</v>
      </c>
      <c r="E450" s="216">
        <f t="shared" si="18"/>
        <v>333500000</v>
      </c>
      <c r="F450" s="211">
        <v>0</v>
      </c>
      <c r="G450" s="216">
        <v>300000000</v>
      </c>
      <c r="H450" s="211">
        <v>33500000</v>
      </c>
      <c r="I450" s="211">
        <v>0</v>
      </c>
      <c r="J450" s="211">
        <v>0</v>
      </c>
      <c r="K450" s="211">
        <v>0</v>
      </c>
      <c r="L450" s="211">
        <f t="shared" si="19"/>
        <v>0</v>
      </c>
      <c r="M450" s="211">
        <v>0</v>
      </c>
      <c r="N450" s="211">
        <v>0</v>
      </c>
      <c r="O450" s="211">
        <v>0</v>
      </c>
      <c r="P450" s="211">
        <v>0</v>
      </c>
      <c r="Q450" s="211">
        <v>0</v>
      </c>
      <c r="R450" s="211">
        <v>0</v>
      </c>
      <c r="S450" s="211">
        <f t="shared" si="20"/>
        <v>333500000</v>
      </c>
      <c r="T450" s="211">
        <v>1090</v>
      </c>
      <c r="U450" s="209" t="s">
        <v>49</v>
      </c>
      <c r="V450" s="209" t="s">
        <v>286</v>
      </c>
      <c r="W450" s="209" t="s">
        <v>217</v>
      </c>
      <c r="X450" s="209" t="s">
        <v>286</v>
      </c>
      <c r="Y450" s="209" t="s">
        <v>174</v>
      </c>
      <c r="Z450" s="209" t="s">
        <v>206</v>
      </c>
      <c r="AA450" s="209" t="s">
        <v>207</v>
      </c>
      <c r="AB450" s="213" t="s">
        <v>1129</v>
      </c>
      <c r="AC450" s="214">
        <v>41535</v>
      </c>
    </row>
    <row r="451" spans="1:29" s="220" customFormat="1" ht="45" hidden="1" x14ac:dyDescent="0.25">
      <c r="A451" s="207">
        <v>2013520000508</v>
      </c>
      <c r="B451" s="208" t="s">
        <v>712</v>
      </c>
      <c r="C451" s="209" t="s">
        <v>315</v>
      </c>
      <c r="D451" s="209" t="s">
        <v>1423</v>
      </c>
      <c r="E451" s="216">
        <f t="shared" si="18"/>
        <v>3130000001</v>
      </c>
      <c r="F451" s="211">
        <v>0</v>
      </c>
      <c r="G451" s="216">
        <v>212000000</v>
      </c>
      <c r="H451" s="211">
        <v>518000000</v>
      </c>
      <c r="I451" s="211">
        <v>0</v>
      </c>
      <c r="J451" s="211">
        <v>0</v>
      </c>
      <c r="K451" s="211">
        <v>2400000001</v>
      </c>
      <c r="L451" s="211">
        <f t="shared" si="19"/>
        <v>0</v>
      </c>
      <c r="M451" s="211">
        <v>0</v>
      </c>
      <c r="N451" s="211">
        <v>0</v>
      </c>
      <c r="O451" s="211">
        <v>0</v>
      </c>
      <c r="P451" s="211">
        <v>0</v>
      </c>
      <c r="Q451" s="211">
        <v>0</v>
      </c>
      <c r="R451" s="211">
        <v>0</v>
      </c>
      <c r="S451" s="211">
        <f t="shared" si="20"/>
        <v>3130000001</v>
      </c>
      <c r="T451" s="211">
        <v>720</v>
      </c>
      <c r="U451" s="209" t="s">
        <v>12</v>
      </c>
      <c r="V451" s="209" t="s">
        <v>498</v>
      </c>
      <c r="W451" s="209" t="s">
        <v>42</v>
      </c>
      <c r="X451" s="209" t="s">
        <v>498</v>
      </c>
      <c r="Y451" s="209" t="s">
        <v>145</v>
      </c>
      <c r="Z451" s="209" t="s">
        <v>278</v>
      </c>
      <c r="AA451" s="209" t="s">
        <v>279</v>
      </c>
      <c r="AB451" s="213" t="s">
        <v>1129</v>
      </c>
      <c r="AC451" s="214">
        <v>41551</v>
      </c>
    </row>
    <row r="452" spans="1:29" s="198" customFormat="1" ht="56.25" hidden="1" x14ac:dyDescent="0.2">
      <c r="A452" s="207">
        <v>2013520000509</v>
      </c>
      <c r="B452" s="208" t="s">
        <v>713</v>
      </c>
      <c r="C452" s="209" t="s">
        <v>115</v>
      </c>
      <c r="D452" s="209" t="s">
        <v>1428</v>
      </c>
      <c r="E452" s="216">
        <f t="shared" si="18"/>
        <v>3544795131</v>
      </c>
      <c r="F452" s="211">
        <v>0</v>
      </c>
      <c r="G452" s="216">
        <v>2448663273</v>
      </c>
      <c r="H452" s="211">
        <v>1096131858</v>
      </c>
      <c r="I452" s="211">
        <v>0</v>
      </c>
      <c r="J452" s="211">
        <v>0</v>
      </c>
      <c r="K452" s="211">
        <v>0</v>
      </c>
      <c r="L452" s="211">
        <f t="shared" si="19"/>
        <v>362498676</v>
      </c>
      <c r="M452" s="211">
        <v>0</v>
      </c>
      <c r="N452" s="217">
        <v>362498676</v>
      </c>
      <c r="O452" s="211">
        <v>0</v>
      </c>
      <c r="P452" s="211">
        <v>0</v>
      </c>
      <c r="Q452" s="211">
        <v>0</v>
      </c>
      <c r="R452" s="211">
        <v>0</v>
      </c>
      <c r="S452" s="211">
        <f t="shared" si="20"/>
        <v>3907293807</v>
      </c>
      <c r="T452" s="211">
        <v>934</v>
      </c>
      <c r="U452" s="209" t="s">
        <v>49</v>
      </c>
      <c r="V452" s="209" t="s">
        <v>13</v>
      </c>
      <c r="W452" s="209" t="s">
        <v>14</v>
      </c>
      <c r="X452" s="209" t="s">
        <v>13</v>
      </c>
      <c r="Y452" s="209" t="s">
        <v>174</v>
      </c>
      <c r="Z452" s="209" t="s">
        <v>206</v>
      </c>
      <c r="AA452" s="209" t="s">
        <v>207</v>
      </c>
      <c r="AB452" s="213" t="s">
        <v>1415</v>
      </c>
      <c r="AC452" s="214">
        <v>41585</v>
      </c>
    </row>
    <row r="453" spans="1:29" s="198" customFormat="1" ht="45" hidden="1" x14ac:dyDescent="0.2">
      <c r="A453" s="207">
        <v>2013520000510</v>
      </c>
      <c r="B453" s="208" t="s">
        <v>714</v>
      </c>
      <c r="C453" s="209" t="s">
        <v>455</v>
      </c>
      <c r="D453" s="209" t="s">
        <v>1424</v>
      </c>
      <c r="E453" s="216">
        <f t="shared" si="18"/>
        <v>15520196</v>
      </c>
      <c r="F453" s="211">
        <v>0</v>
      </c>
      <c r="G453" s="216">
        <v>13780196</v>
      </c>
      <c r="H453" s="211">
        <v>0</v>
      </c>
      <c r="I453" s="211">
        <v>0</v>
      </c>
      <c r="J453" s="211">
        <v>0</v>
      </c>
      <c r="K453" s="211">
        <v>1740000</v>
      </c>
      <c r="L453" s="211">
        <f t="shared" si="19"/>
        <v>0</v>
      </c>
      <c r="M453" s="211">
        <v>0</v>
      </c>
      <c r="N453" s="211">
        <v>0</v>
      </c>
      <c r="O453" s="211">
        <v>0</v>
      </c>
      <c r="P453" s="211">
        <v>0</v>
      </c>
      <c r="Q453" s="211">
        <v>0</v>
      </c>
      <c r="R453" s="211">
        <v>0</v>
      </c>
      <c r="S453" s="211">
        <f t="shared" si="20"/>
        <v>15520196</v>
      </c>
      <c r="T453" s="211">
        <v>12</v>
      </c>
      <c r="U453" s="209" t="s">
        <v>40</v>
      </c>
      <c r="V453" s="209" t="s">
        <v>715</v>
      </c>
      <c r="W453" s="209" t="s">
        <v>42</v>
      </c>
      <c r="X453" s="209" t="s">
        <v>715</v>
      </c>
      <c r="Y453" s="209" t="s">
        <v>145</v>
      </c>
      <c r="Z453" s="209" t="s">
        <v>146</v>
      </c>
      <c r="AA453" s="209" t="s">
        <v>147</v>
      </c>
      <c r="AB453" s="213" t="s">
        <v>1129</v>
      </c>
      <c r="AC453" s="214">
        <v>41537</v>
      </c>
    </row>
    <row r="454" spans="1:29" s="198" customFormat="1" ht="33.75" hidden="1" x14ac:dyDescent="0.2">
      <c r="A454" s="207">
        <v>2013520000511</v>
      </c>
      <c r="B454" s="208" t="s">
        <v>716</v>
      </c>
      <c r="C454" s="209" t="s">
        <v>20</v>
      </c>
      <c r="D454" s="209" t="s">
        <v>1423</v>
      </c>
      <c r="E454" s="216">
        <f t="shared" si="18"/>
        <v>50000000</v>
      </c>
      <c r="F454" s="211">
        <v>0</v>
      </c>
      <c r="G454" s="216">
        <v>40000000</v>
      </c>
      <c r="H454" s="211">
        <v>10000000</v>
      </c>
      <c r="I454" s="211">
        <v>0</v>
      </c>
      <c r="J454" s="211">
        <v>0</v>
      </c>
      <c r="K454" s="211">
        <v>0</v>
      </c>
      <c r="L454" s="211">
        <f t="shared" si="19"/>
        <v>0</v>
      </c>
      <c r="M454" s="211">
        <v>0</v>
      </c>
      <c r="N454" s="211">
        <v>0</v>
      </c>
      <c r="O454" s="211">
        <v>0</v>
      </c>
      <c r="P454" s="211">
        <v>0</v>
      </c>
      <c r="Q454" s="211">
        <v>0</v>
      </c>
      <c r="R454" s="211">
        <v>0</v>
      </c>
      <c r="S454" s="211">
        <f t="shared" si="20"/>
        <v>50000000</v>
      </c>
      <c r="T454" s="211">
        <v>71</v>
      </c>
      <c r="U454" s="209" t="s">
        <v>12</v>
      </c>
      <c r="V454" s="209" t="s">
        <v>28</v>
      </c>
      <c r="W454" s="209" t="s">
        <v>27</v>
      </c>
      <c r="X454" s="209" t="s">
        <v>28</v>
      </c>
      <c r="Y454" s="209" t="s">
        <v>145</v>
      </c>
      <c r="Z454" s="209" t="s">
        <v>278</v>
      </c>
      <c r="AA454" s="209" t="s">
        <v>279</v>
      </c>
      <c r="AB454" s="213" t="s">
        <v>1129</v>
      </c>
      <c r="AC454" s="214">
        <v>41542</v>
      </c>
    </row>
    <row r="455" spans="1:29" s="198" customFormat="1" ht="45" hidden="1" x14ac:dyDescent="0.2">
      <c r="A455" s="207">
        <v>2013520000512</v>
      </c>
      <c r="B455" s="208" t="s">
        <v>717</v>
      </c>
      <c r="C455" s="209" t="s">
        <v>63</v>
      </c>
      <c r="D455" s="209" t="s">
        <v>1430</v>
      </c>
      <c r="E455" s="216">
        <f t="shared" si="18"/>
        <v>2699999995</v>
      </c>
      <c r="F455" s="211">
        <v>2000000000</v>
      </c>
      <c r="G455" s="216">
        <v>600000000</v>
      </c>
      <c r="H455" s="211">
        <v>99999995</v>
      </c>
      <c r="I455" s="211">
        <v>0</v>
      </c>
      <c r="J455" s="211">
        <v>0</v>
      </c>
      <c r="K455" s="211">
        <v>0</v>
      </c>
      <c r="L455" s="211">
        <f t="shared" si="19"/>
        <v>2464221862</v>
      </c>
      <c r="M455" s="211">
        <v>2000000000</v>
      </c>
      <c r="N455" s="217">
        <v>564221857</v>
      </c>
      <c r="O455" s="211">
        <v>-99999995</v>
      </c>
      <c r="P455" s="211">
        <v>0</v>
      </c>
      <c r="Q455" s="211">
        <v>0</v>
      </c>
      <c r="R455" s="211">
        <v>0</v>
      </c>
      <c r="S455" s="211">
        <f t="shared" si="20"/>
        <v>5164221857</v>
      </c>
      <c r="T455" s="211">
        <v>932</v>
      </c>
      <c r="U455" s="209" t="s">
        <v>12</v>
      </c>
      <c r="V455" s="209" t="s">
        <v>718</v>
      </c>
      <c r="W455" s="209" t="s">
        <v>27</v>
      </c>
      <c r="X455" s="209" t="s">
        <v>718</v>
      </c>
      <c r="Y455" s="209" t="s">
        <v>76</v>
      </c>
      <c r="Z455" s="209" t="s">
        <v>77</v>
      </c>
      <c r="AA455" s="209" t="s">
        <v>78</v>
      </c>
      <c r="AB455" s="213" t="s">
        <v>1415</v>
      </c>
      <c r="AC455" s="214">
        <v>41554</v>
      </c>
    </row>
    <row r="456" spans="1:29" s="198" customFormat="1" ht="45" hidden="1" x14ac:dyDescent="0.2">
      <c r="A456" s="207">
        <v>2013520000513</v>
      </c>
      <c r="B456" s="208" t="s">
        <v>719</v>
      </c>
      <c r="C456" s="209" t="s">
        <v>55</v>
      </c>
      <c r="D456" s="209" t="s">
        <v>1430</v>
      </c>
      <c r="E456" s="216">
        <f t="shared" si="18"/>
        <v>213000000</v>
      </c>
      <c r="F456" s="211">
        <v>100000000</v>
      </c>
      <c r="G456" s="216">
        <v>50000000</v>
      </c>
      <c r="H456" s="211">
        <v>0</v>
      </c>
      <c r="I456" s="211">
        <v>0</v>
      </c>
      <c r="J456" s="211">
        <v>0</v>
      </c>
      <c r="K456" s="211">
        <v>63000000</v>
      </c>
      <c r="L456" s="211">
        <f t="shared" si="19"/>
        <v>0</v>
      </c>
      <c r="M456" s="211">
        <v>0</v>
      </c>
      <c r="N456" s="211">
        <v>0</v>
      </c>
      <c r="O456" s="211">
        <v>0</v>
      </c>
      <c r="P456" s="211">
        <v>0</v>
      </c>
      <c r="Q456" s="211">
        <v>0</v>
      </c>
      <c r="R456" s="211">
        <v>0</v>
      </c>
      <c r="S456" s="211">
        <f t="shared" si="20"/>
        <v>213000000</v>
      </c>
      <c r="T456" s="211">
        <v>10466</v>
      </c>
      <c r="U456" s="209" t="s">
        <v>22</v>
      </c>
      <c r="V456" s="209" t="s">
        <v>720</v>
      </c>
      <c r="W456" s="209" t="s">
        <v>23</v>
      </c>
      <c r="X456" s="209" t="s">
        <v>720</v>
      </c>
      <c r="Y456" s="209" t="s">
        <v>76</v>
      </c>
      <c r="Z456" s="209" t="s">
        <v>135</v>
      </c>
      <c r="AA456" s="209" t="s">
        <v>136</v>
      </c>
      <c r="AB456" s="213" t="s">
        <v>1129</v>
      </c>
      <c r="AC456" s="214">
        <v>41584</v>
      </c>
    </row>
    <row r="457" spans="1:29" s="198" customFormat="1" ht="56.25" hidden="1" x14ac:dyDescent="0.2">
      <c r="A457" s="207">
        <v>2013520000514</v>
      </c>
      <c r="B457" s="208" t="s">
        <v>721</v>
      </c>
      <c r="C457" s="209" t="s">
        <v>249</v>
      </c>
      <c r="D457" s="209" t="s">
        <v>1428</v>
      </c>
      <c r="E457" s="216">
        <f t="shared" si="18"/>
        <v>274335182</v>
      </c>
      <c r="F457" s="211">
        <v>0</v>
      </c>
      <c r="G457" s="216">
        <v>249335182</v>
      </c>
      <c r="H457" s="211">
        <v>25000000</v>
      </c>
      <c r="I457" s="211">
        <v>0</v>
      </c>
      <c r="J457" s="211">
        <v>0</v>
      </c>
      <c r="K457" s="211">
        <v>0</v>
      </c>
      <c r="L457" s="211">
        <f t="shared" si="19"/>
        <v>0</v>
      </c>
      <c r="M457" s="211">
        <v>0</v>
      </c>
      <c r="N457" s="211">
        <v>0</v>
      </c>
      <c r="O457" s="211">
        <v>0</v>
      </c>
      <c r="P457" s="211">
        <v>0</v>
      </c>
      <c r="Q457" s="211">
        <v>0</v>
      </c>
      <c r="R457" s="211">
        <v>0</v>
      </c>
      <c r="S457" s="211">
        <f t="shared" si="20"/>
        <v>274335182</v>
      </c>
      <c r="T457" s="211">
        <v>252</v>
      </c>
      <c r="U457" s="209" t="s">
        <v>12</v>
      </c>
      <c r="V457" s="209" t="s">
        <v>722</v>
      </c>
      <c r="W457" s="209" t="s">
        <v>14</v>
      </c>
      <c r="X457" s="209" t="s">
        <v>686</v>
      </c>
      <c r="Y457" s="209" t="s">
        <v>174</v>
      </c>
      <c r="Z457" s="209" t="s">
        <v>206</v>
      </c>
      <c r="AA457" s="209" t="s">
        <v>207</v>
      </c>
      <c r="AB457" s="213" t="s">
        <v>1129</v>
      </c>
      <c r="AC457" s="214">
        <v>41544</v>
      </c>
    </row>
    <row r="458" spans="1:29" s="198" customFormat="1" ht="33.75" hidden="1" x14ac:dyDescent="0.2">
      <c r="A458" s="207">
        <v>2013520000515</v>
      </c>
      <c r="B458" s="208" t="s">
        <v>723</v>
      </c>
      <c r="C458" s="209" t="s">
        <v>315</v>
      </c>
      <c r="D458" s="209" t="s">
        <v>1423</v>
      </c>
      <c r="E458" s="216">
        <f t="shared" ref="E458:E520" si="21">+F458+G458+H458+I458+J458+K458</f>
        <v>64000000</v>
      </c>
      <c r="F458" s="211">
        <v>0</v>
      </c>
      <c r="G458" s="216">
        <v>57600000</v>
      </c>
      <c r="H458" s="211">
        <v>6400000</v>
      </c>
      <c r="I458" s="211">
        <v>0</v>
      </c>
      <c r="J458" s="211">
        <v>0</v>
      </c>
      <c r="K458" s="211">
        <v>0</v>
      </c>
      <c r="L458" s="211">
        <f t="shared" ref="L458:L520" si="22">+M458+N458+O458+P458+Q458+R458</f>
        <v>0</v>
      </c>
      <c r="M458" s="211">
        <v>0</v>
      </c>
      <c r="N458" s="211">
        <v>0</v>
      </c>
      <c r="O458" s="211">
        <v>0</v>
      </c>
      <c r="P458" s="211">
        <v>0</v>
      </c>
      <c r="Q458" s="211">
        <v>0</v>
      </c>
      <c r="R458" s="211">
        <v>0</v>
      </c>
      <c r="S458" s="211">
        <f t="shared" ref="S458:S520" si="23">+E458+L458</f>
        <v>64000000</v>
      </c>
      <c r="T458" s="211">
        <v>632</v>
      </c>
      <c r="U458" s="209" t="s">
        <v>12</v>
      </c>
      <c r="V458" s="209" t="s">
        <v>316</v>
      </c>
      <c r="W458" s="209" t="s">
        <v>27</v>
      </c>
      <c r="X458" s="209" t="s">
        <v>316</v>
      </c>
      <c r="Y458" s="209" t="s">
        <v>76</v>
      </c>
      <c r="Z458" s="209" t="s">
        <v>77</v>
      </c>
      <c r="AA458" s="209" t="s">
        <v>164</v>
      </c>
      <c r="AB458" s="213" t="s">
        <v>1129</v>
      </c>
      <c r="AC458" s="214">
        <v>41547</v>
      </c>
    </row>
    <row r="459" spans="1:29" s="198" customFormat="1" ht="45" hidden="1" x14ac:dyDescent="0.2">
      <c r="A459" s="207">
        <v>2013520000516</v>
      </c>
      <c r="B459" s="208" t="s">
        <v>724</v>
      </c>
      <c r="C459" s="209" t="s">
        <v>725</v>
      </c>
      <c r="D459" s="209" t="s">
        <v>1427</v>
      </c>
      <c r="E459" s="216">
        <f t="shared" si="21"/>
        <v>37000292</v>
      </c>
      <c r="F459" s="211">
        <v>0</v>
      </c>
      <c r="G459" s="216">
        <v>25000000</v>
      </c>
      <c r="H459" s="211">
        <v>8000000</v>
      </c>
      <c r="I459" s="211">
        <v>0</v>
      </c>
      <c r="J459" s="211">
        <v>0</v>
      </c>
      <c r="K459" s="211">
        <v>4000292</v>
      </c>
      <c r="L459" s="211">
        <f t="shared" si="22"/>
        <v>0</v>
      </c>
      <c r="M459" s="211">
        <v>0</v>
      </c>
      <c r="N459" s="211">
        <v>0</v>
      </c>
      <c r="O459" s="211">
        <v>0</v>
      </c>
      <c r="P459" s="211">
        <v>0</v>
      </c>
      <c r="Q459" s="211">
        <v>0</v>
      </c>
      <c r="R459" s="211">
        <v>0</v>
      </c>
      <c r="S459" s="211">
        <f t="shared" si="23"/>
        <v>37000292</v>
      </c>
      <c r="T459" s="211">
        <v>16725</v>
      </c>
      <c r="U459" s="209" t="s">
        <v>12</v>
      </c>
      <c r="V459" s="209" t="s">
        <v>726</v>
      </c>
      <c r="W459" s="209" t="s">
        <v>34</v>
      </c>
      <c r="X459" s="209" t="s">
        <v>726</v>
      </c>
      <c r="Y459" s="209" t="s">
        <v>76</v>
      </c>
      <c r="Z459" s="209" t="s">
        <v>135</v>
      </c>
      <c r="AA459" s="209" t="s">
        <v>136</v>
      </c>
      <c r="AB459" s="213" t="s">
        <v>1129</v>
      </c>
      <c r="AC459" s="214">
        <v>41549</v>
      </c>
    </row>
    <row r="460" spans="1:29" s="198" customFormat="1" ht="45" hidden="1" x14ac:dyDescent="0.2">
      <c r="A460" s="207">
        <v>2013520000517</v>
      </c>
      <c r="B460" s="208" t="s">
        <v>727</v>
      </c>
      <c r="C460" s="209" t="s">
        <v>436</v>
      </c>
      <c r="D460" s="209" t="s">
        <v>1423</v>
      </c>
      <c r="E460" s="216">
        <f t="shared" si="21"/>
        <v>300005808</v>
      </c>
      <c r="F460" s="211">
        <v>0</v>
      </c>
      <c r="G460" s="216">
        <v>150000000</v>
      </c>
      <c r="H460" s="211">
        <v>0</v>
      </c>
      <c r="I460" s="211">
        <v>0</v>
      </c>
      <c r="J460" s="211">
        <v>0</v>
      </c>
      <c r="K460" s="211">
        <v>150005808</v>
      </c>
      <c r="L460" s="211">
        <f t="shared" si="22"/>
        <v>0</v>
      </c>
      <c r="M460" s="211">
        <v>0</v>
      </c>
      <c r="N460" s="211">
        <v>0</v>
      </c>
      <c r="O460" s="211">
        <v>0</v>
      </c>
      <c r="P460" s="211">
        <v>0</v>
      </c>
      <c r="Q460" s="211">
        <v>0</v>
      </c>
      <c r="R460" s="211">
        <v>0</v>
      </c>
      <c r="S460" s="211">
        <f t="shared" si="23"/>
        <v>300005808</v>
      </c>
      <c r="T460" s="211">
        <v>1200</v>
      </c>
      <c r="U460" s="209" t="s">
        <v>22</v>
      </c>
      <c r="V460" s="209" t="s">
        <v>728</v>
      </c>
      <c r="W460" s="209" t="s">
        <v>23</v>
      </c>
      <c r="X460" s="209" t="s">
        <v>728</v>
      </c>
      <c r="Y460" s="209" t="s">
        <v>76</v>
      </c>
      <c r="Z460" s="209" t="s">
        <v>135</v>
      </c>
      <c r="AA460" s="209" t="s">
        <v>136</v>
      </c>
      <c r="AB460" s="213" t="s">
        <v>1129</v>
      </c>
      <c r="AC460" s="214">
        <v>41564</v>
      </c>
    </row>
    <row r="461" spans="1:29" s="198" customFormat="1" ht="45" hidden="1" x14ac:dyDescent="0.2">
      <c r="A461" s="207">
        <v>2013520000518</v>
      </c>
      <c r="B461" s="208" t="s">
        <v>729</v>
      </c>
      <c r="C461" s="209" t="s">
        <v>31</v>
      </c>
      <c r="D461" s="209" t="s">
        <v>1421</v>
      </c>
      <c r="E461" s="216">
        <f t="shared" si="21"/>
        <v>139901918</v>
      </c>
      <c r="F461" s="211">
        <v>0</v>
      </c>
      <c r="G461" s="216">
        <v>69950959</v>
      </c>
      <c r="H461" s="211">
        <v>0</v>
      </c>
      <c r="I461" s="211">
        <v>0</v>
      </c>
      <c r="J461" s="211">
        <v>0</v>
      </c>
      <c r="K461" s="211">
        <v>69950959</v>
      </c>
      <c r="L461" s="211">
        <f t="shared" si="22"/>
        <v>0</v>
      </c>
      <c r="M461" s="211">
        <v>0</v>
      </c>
      <c r="N461" s="211">
        <v>0</v>
      </c>
      <c r="O461" s="211">
        <v>0</v>
      </c>
      <c r="P461" s="211">
        <v>0</v>
      </c>
      <c r="Q461" s="211">
        <v>0</v>
      </c>
      <c r="R461" s="211">
        <v>0</v>
      </c>
      <c r="S461" s="211">
        <f t="shared" si="23"/>
        <v>139901918</v>
      </c>
      <c r="T461" s="211">
        <v>609</v>
      </c>
      <c r="U461" s="209" t="s">
        <v>12</v>
      </c>
      <c r="V461" s="209" t="s">
        <v>730</v>
      </c>
      <c r="W461" s="209" t="s">
        <v>27</v>
      </c>
      <c r="X461" s="209" t="s">
        <v>46</v>
      </c>
      <c r="Y461" s="209" t="s">
        <v>76</v>
      </c>
      <c r="Z461" s="209" t="s">
        <v>135</v>
      </c>
      <c r="AA461" s="209" t="s">
        <v>136</v>
      </c>
      <c r="AB461" s="213" t="s">
        <v>1129</v>
      </c>
      <c r="AC461" s="214">
        <v>41554</v>
      </c>
    </row>
    <row r="462" spans="1:29" s="198" customFormat="1" ht="45" hidden="1" x14ac:dyDescent="0.2">
      <c r="A462" s="207">
        <v>2013520000519</v>
      </c>
      <c r="B462" s="208" t="s">
        <v>731</v>
      </c>
      <c r="C462" s="209" t="s">
        <v>61</v>
      </c>
      <c r="D462" s="209" t="s">
        <v>1423</v>
      </c>
      <c r="E462" s="216">
        <f t="shared" si="21"/>
        <v>135000000</v>
      </c>
      <c r="F462" s="211">
        <v>0</v>
      </c>
      <c r="G462" s="216">
        <v>70000000</v>
      </c>
      <c r="H462" s="211">
        <v>0</v>
      </c>
      <c r="I462" s="211">
        <v>0</v>
      </c>
      <c r="J462" s="211">
        <v>0</v>
      </c>
      <c r="K462" s="211">
        <v>65000000</v>
      </c>
      <c r="L462" s="211">
        <f t="shared" si="22"/>
        <v>0</v>
      </c>
      <c r="M462" s="211">
        <v>0</v>
      </c>
      <c r="N462" s="211">
        <v>0</v>
      </c>
      <c r="O462" s="211">
        <v>0</v>
      </c>
      <c r="P462" s="211">
        <v>0</v>
      </c>
      <c r="Q462" s="211">
        <v>0</v>
      </c>
      <c r="R462" s="211">
        <v>0</v>
      </c>
      <c r="S462" s="211">
        <f t="shared" si="23"/>
        <v>135000000</v>
      </c>
      <c r="T462" s="211">
        <v>6300</v>
      </c>
      <c r="U462" s="209" t="s">
        <v>22</v>
      </c>
      <c r="V462" s="209" t="s">
        <v>732</v>
      </c>
      <c r="W462" s="209" t="s">
        <v>23</v>
      </c>
      <c r="X462" s="209" t="s">
        <v>732</v>
      </c>
      <c r="Y462" s="209" t="s">
        <v>76</v>
      </c>
      <c r="Z462" s="209" t="s">
        <v>135</v>
      </c>
      <c r="AA462" s="209" t="s">
        <v>136</v>
      </c>
      <c r="AB462" s="213" t="s">
        <v>1129</v>
      </c>
      <c r="AC462" s="214">
        <v>41570</v>
      </c>
    </row>
    <row r="463" spans="1:29" s="198" customFormat="1" ht="45" hidden="1" x14ac:dyDescent="0.2">
      <c r="A463" s="207">
        <v>2013520000520</v>
      </c>
      <c r="B463" s="208" t="s">
        <v>733</v>
      </c>
      <c r="C463" s="209" t="s">
        <v>53</v>
      </c>
      <c r="D463" s="209" t="s">
        <v>1428</v>
      </c>
      <c r="E463" s="216">
        <f t="shared" si="21"/>
        <v>130000000</v>
      </c>
      <c r="F463" s="211">
        <v>65000000</v>
      </c>
      <c r="G463" s="216">
        <v>32000000</v>
      </c>
      <c r="H463" s="211">
        <v>33000000</v>
      </c>
      <c r="I463" s="211">
        <v>0</v>
      </c>
      <c r="J463" s="211">
        <v>0</v>
      </c>
      <c r="K463" s="211">
        <v>0</v>
      </c>
      <c r="L463" s="211">
        <f t="shared" si="22"/>
        <v>0</v>
      </c>
      <c r="M463" s="211">
        <v>0</v>
      </c>
      <c r="N463" s="211">
        <v>0</v>
      </c>
      <c r="O463" s="211">
        <v>0</v>
      </c>
      <c r="P463" s="211">
        <v>0</v>
      </c>
      <c r="Q463" s="211">
        <v>0</v>
      </c>
      <c r="R463" s="211">
        <v>0</v>
      </c>
      <c r="S463" s="211">
        <f t="shared" si="23"/>
        <v>130000000</v>
      </c>
      <c r="T463" s="211">
        <v>10779</v>
      </c>
      <c r="U463" s="209" t="s">
        <v>22</v>
      </c>
      <c r="V463" s="209" t="s">
        <v>734</v>
      </c>
      <c r="W463" s="209" t="s">
        <v>23</v>
      </c>
      <c r="X463" s="209" t="s">
        <v>734</v>
      </c>
      <c r="Y463" s="209" t="s">
        <v>76</v>
      </c>
      <c r="Z463" s="209" t="s">
        <v>135</v>
      </c>
      <c r="AA463" s="209" t="s">
        <v>136</v>
      </c>
      <c r="AB463" s="213" t="s">
        <v>1129</v>
      </c>
      <c r="AC463" s="214">
        <v>41584</v>
      </c>
    </row>
    <row r="464" spans="1:29" s="198" customFormat="1" ht="45" hidden="1" x14ac:dyDescent="0.2">
      <c r="A464" s="207">
        <v>2013520000521</v>
      </c>
      <c r="B464" s="208" t="s">
        <v>735</v>
      </c>
      <c r="C464" s="209" t="s">
        <v>47</v>
      </c>
      <c r="D464" s="209" t="s">
        <v>1427</v>
      </c>
      <c r="E464" s="216">
        <f t="shared" si="21"/>
        <v>45000000</v>
      </c>
      <c r="F464" s="211">
        <v>0</v>
      </c>
      <c r="G464" s="216">
        <v>40000000</v>
      </c>
      <c r="H464" s="211">
        <v>5000000</v>
      </c>
      <c r="I464" s="211">
        <v>0</v>
      </c>
      <c r="J464" s="211">
        <v>0</v>
      </c>
      <c r="K464" s="211">
        <v>0</v>
      </c>
      <c r="L464" s="211">
        <f t="shared" si="22"/>
        <v>0</v>
      </c>
      <c r="M464" s="211">
        <v>0</v>
      </c>
      <c r="N464" s="211">
        <v>0</v>
      </c>
      <c r="O464" s="211">
        <v>0</v>
      </c>
      <c r="P464" s="211">
        <v>0</v>
      </c>
      <c r="Q464" s="211">
        <v>0</v>
      </c>
      <c r="R464" s="211">
        <v>0</v>
      </c>
      <c r="S464" s="211">
        <f t="shared" si="23"/>
        <v>45000000</v>
      </c>
      <c r="T464" s="211">
        <v>300</v>
      </c>
      <c r="U464" s="209" t="s">
        <v>12</v>
      </c>
      <c r="V464" s="209" t="s">
        <v>485</v>
      </c>
      <c r="W464" s="209" t="s">
        <v>27</v>
      </c>
      <c r="X464" s="209" t="s">
        <v>485</v>
      </c>
      <c r="Y464" s="209" t="s">
        <v>76</v>
      </c>
      <c r="Z464" s="209" t="s">
        <v>135</v>
      </c>
      <c r="AA464" s="209" t="s">
        <v>136</v>
      </c>
      <c r="AB464" s="213" t="s">
        <v>1129</v>
      </c>
      <c r="AC464" s="214">
        <v>41555</v>
      </c>
    </row>
    <row r="465" spans="1:29" s="198" customFormat="1" ht="45" hidden="1" x14ac:dyDescent="0.2">
      <c r="A465" s="207">
        <v>2013520000522</v>
      </c>
      <c r="B465" s="208" t="s">
        <v>736</v>
      </c>
      <c r="C465" s="209" t="s">
        <v>35</v>
      </c>
      <c r="D465" s="209" t="s">
        <v>1423</v>
      </c>
      <c r="E465" s="216">
        <f t="shared" si="21"/>
        <v>62360000</v>
      </c>
      <c r="F465" s="211">
        <v>0</v>
      </c>
      <c r="G465" s="216">
        <v>57360000</v>
      </c>
      <c r="H465" s="211">
        <v>5000000</v>
      </c>
      <c r="I465" s="211">
        <v>0</v>
      </c>
      <c r="J465" s="211">
        <v>0</v>
      </c>
      <c r="K465" s="211">
        <v>0</v>
      </c>
      <c r="L465" s="211">
        <f t="shared" si="22"/>
        <v>0</v>
      </c>
      <c r="M465" s="211">
        <v>0</v>
      </c>
      <c r="N465" s="211">
        <v>0</v>
      </c>
      <c r="O465" s="211">
        <v>0</v>
      </c>
      <c r="P465" s="211">
        <v>0</v>
      </c>
      <c r="Q465" s="211">
        <v>0</v>
      </c>
      <c r="R465" s="211">
        <v>0</v>
      </c>
      <c r="S465" s="211">
        <f t="shared" si="23"/>
        <v>62360000</v>
      </c>
      <c r="T465" s="211">
        <v>10000</v>
      </c>
      <c r="U465" s="209" t="s">
        <v>12</v>
      </c>
      <c r="V465" s="209" t="s">
        <v>737</v>
      </c>
      <c r="W465" s="209" t="s">
        <v>23</v>
      </c>
      <c r="X465" s="209" t="s">
        <v>737</v>
      </c>
      <c r="Y465" s="209" t="s">
        <v>76</v>
      </c>
      <c r="Z465" s="209" t="s">
        <v>135</v>
      </c>
      <c r="AA465" s="209" t="s">
        <v>136</v>
      </c>
      <c r="AB465" s="213" t="s">
        <v>1130</v>
      </c>
      <c r="AC465" s="214">
        <v>41555</v>
      </c>
    </row>
    <row r="466" spans="1:29" s="198" customFormat="1" ht="22.5" hidden="1" x14ac:dyDescent="0.2">
      <c r="A466" s="207">
        <v>2013520000523</v>
      </c>
      <c r="B466" s="208" t="s">
        <v>738</v>
      </c>
      <c r="C466" s="209" t="s">
        <v>43</v>
      </c>
      <c r="D466" s="209" t="s">
        <v>1425</v>
      </c>
      <c r="E466" s="216">
        <f t="shared" si="21"/>
        <v>91215957</v>
      </c>
      <c r="F466" s="211">
        <v>0</v>
      </c>
      <c r="G466" s="216">
        <v>60000000</v>
      </c>
      <c r="H466" s="211">
        <v>31215957</v>
      </c>
      <c r="I466" s="211">
        <v>0</v>
      </c>
      <c r="J466" s="211">
        <v>0</v>
      </c>
      <c r="K466" s="211">
        <v>0</v>
      </c>
      <c r="L466" s="211">
        <f t="shared" si="22"/>
        <v>0</v>
      </c>
      <c r="M466" s="211">
        <v>0</v>
      </c>
      <c r="N466" s="211">
        <v>0</v>
      </c>
      <c r="O466" s="211">
        <v>0</v>
      </c>
      <c r="P466" s="211">
        <v>0</v>
      </c>
      <c r="Q466" s="211">
        <v>0</v>
      </c>
      <c r="R466" s="211">
        <v>0</v>
      </c>
      <c r="S466" s="211">
        <f t="shared" si="23"/>
        <v>91215957</v>
      </c>
      <c r="T466" s="211">
        <v>24886</v>
      </c>
      <c r="U466" s="209" t="s">
        <v>12</v>
      </c>
      <c r="V466" s="209" t="s">
        <v>286</v>
      </c>
      <c r="W466" s="209" t="s">
        <v>34</v>
      </c>
      <c r="X466" s="209" t="s">
        <v>286</v>
      </c>
      <c r="Y466" s="209" t="s">
        <v>145</v>
      </c>
      <c r="Z466" s="209" t="s">
        <v>278</v>
      </c>
      <c r="AA466" s="209" t="s">
        <v>279</v>
      </c>
      <c r="AB466" s="213" t="s">
        <v>1129</v>
      </c>
      <c r="AC466" s="214">
        <v>41556</v>
      </c>
    </row>
    <row r="467" spans="1:29" s="198" customFormat="1" ht="45" hidden="1" x14ac:dyDescent="0.2">
      <c r="A467" s="207">
        <v>2013520000524</v>
      </c>
      <c r="B467" s="208" t="s">
        <v>739</v>
      </c>
      <c r="C467" s="209" t="s">
        <v>133</v>
      </c>
      <c r="D467" s="209" t="s">
        <v>1423</v>
      </c>
      <c r="E467" s="216">
        <f t="shared" si="21"/>
        <v>429999998</v>
      </c>
      <c r="F467" s="211">
        <v>0</v>
      </c>
      <c r="G467" s="216">
        <v>99999999</v>
      </c>
      <c r="H467" s="211">
        <v>99999999</v>
      </c>
      <c r="I467" s="211">
        <v>0</v>
      </c>
      <c r="J467" s="211">
        <v>0</v>
      </c>
      <c r="K467" s="211">
        <v>230000000</v>
      </c>
      <c r="L467" s="211">
        <f t="shared" si="22"/>
        <v>0</v>
      </c>
      <c r="M467" s="211">
        <v>0</v>
      </c>
      <c r="N467" s="211">
        <v>0</v>
      </c>
      <c r="O467" s="211">
        <v>0</v>
      </c>
      <c r="P467" s="211">
        <v>0</v>
      </c>
      <c r="Q467" s="211">
        <v>0</v>
      </c>
      <c r="R467" s="211">
        <v>0</v>
      </c>
      <c r="S467" s="211">
        <f t="shared" si="23"/>
        <v>429999998</v>
      </c>
      <c r="T467" s="211">
        <v>2500</v>
      </c>
      <c r="U467" s="209" t="s">
        <v>12</v>
      </c>
      <c r="V467" s="209" t="s">
        <v>740</v>
      </c>
      <c r="W467" s="209" t="s">
        <v>27</v>
      </c>
      <c r="X467" s="209" t="s">
        <v>539</v>
      </c>
      <c r="Y467" s="209" t="s">
        <v>76</v>
      </c>
      <c r="Z467" s="209" t="s">
        <v>135</v>
      </c>
      <c r="AA467" s="209" t="s">
        <v>136</v>
      </c>
      <c r="AB467" s="213" t="s">
        <v>1129</v>
      </c>
      <c r="AC467" s="214">
        <v>41556</v>
      </c>
    </row>
    <row r="468" spans="1:29" s="198" customFormat="1" ht="22.5" hidden="1" x14ac:dyDescent="0.2">
      <c r="A468" s="207">
        <v>2013520000525</v>
      </c>
      <c r="B468" s="208" t="s">
        <v>1251</v>
      </c>
      <c r="C468" s="225" t="s">
        <v>43</v>
      </c>
      <c r="D468" s="209" t="s">
        <v>1425</v>
      </c>
      <c r="E468" s="216">
        <f t="shared" si="21"/>
        <v>0</v>
      </c>
      <c r="F468" s="211">
        <v>0</v>
      </c>
      <c r="G468" s="216">
        <v>0</v>
      </c>
      <c r="H468" s="211">
        <v>0</v>
      </c>
      <c r="I468" s="211">
        <v>0</v>
      </c>
      <c r="J468" s="211">
        <v>0</v>
      </c>
      <c r="K468" s="211">
        <v>0</v>
      </c>
      <c r="L468" s="211">
        <f t="shared" si="22"/>
        <v>0</v>
      </c>
      <c r="M468" s="211">
        <v>0</v>
      </c>
      <c r="N468" s="211">
        <v>0</v>
      </c>
      <c r="O468" s="211">
        <v>0</v>
      </c>
      <c r="P468" s="211">
        <v>0</v>
      </c>
      <c r="Q468" s="211">
        <v>0</v>
      </c>
      <c r="R468" s="211">
        <v>0</v>
      </c>
      <c r="S468" s="211">
        <f t="shared" si="23"/>
        <v>0</v>
      </c>
      <c r="T468" s="211"/>
      <c r="U468" s="209" t="s">
        <v>12</v>
      </c>
      <c r="V468" s="209" t="s">
        <v>286</v>
      </c>
      <c r="W468" s="209" t="s">
        <v>1331</v>
      </c>
      <c r="X468" s="209" t="s">
        <v>286</v>
      </c>
      <c r="Y468" s="209"/>
      <c r="Z468" s="209"/>
      <c r="AA468" s="209"/>
      <c r="AB468" s="213" t="s">
        <v>1134</v>
      </c>
      <c r="AC468" s="214">
        <v>41556</v>
      </c>
    </row>
    <row r="469" spans="1:29" s="198" customFormat="1" ht="45" hidden="1" x14ac:dyDescent="0.2">
      <c r="A469" s="207">
        <v>2013520000526</v>
      </c>
      <c r="B469" s="208" t="s">
        <v>741</v>
      </c>
      <c r="C469" s="209" t="s">
        <v>340</v>
      </c>
      <c r="D469" s="209" t="s">
        <v>1429</v>
      </c>
      <c r="E469" s="216">
        <f t="shared" si="21"/>
        <v>250000000</v>
      </c>
      <c r="F469" s="211">
        <v>0</v>
      </c>
      <c r="G469" s="216">
        <v>0</v>
      </c>
      <c r="H469" s="211">
        <v>112000000</v>
      </c>
      <c r="I469" s="211">
        <v>0</v>
      </c>
      <c r="J469" s="211">
        <v>0</v>
      </c>
      <c r="K469" s="211">
        <v>138000000</v>
      </c>
      <c r="L469" s="211">
        <f t="shared" si="22"/>
        <v>0</v>
      </c>
      <c r="M469" s="211">
        <v>0</v>
      </c>
      <c r="N469" s="211">
        <v>0</v>
      </c>
      <c r="O469" s="211">
        <v>0</v>
      </c>
      <c r="P469" s="211">
        <v>0</v>
      </c>
      <c r="Q469" s="211">
        <v>0</v>
      </c>
      <c r="R469" s="211">
        <v>0</v>
      </c>
      <c r="S469" s="211">
        <f t="shared" si="23"/>
        <v>250000000</v>
      </c>
      <c r="T469" s="211">
        <v>4131</v>
      </c>
      <c r="U469" s="209" t="s">
        <v>22</v>
      </c>
      <c r="V469" s="209" t="s">
        <v>742</v>
      </c>
      <c r="W469" s="209" t="s">
        <v>23</v>
      </c>
      <c r="X469" s="209" t="s">
        <v>341</v>
      </c>
      <c r="Y469" s="209" t="s">
        <v>76</v>
      </c>
      <c r="Z469" s="209" t="s">
        <v>135</v>
      </c>
      <c r="AA469" s="209" t="s">
        <v>136</v>
      </c>
      <c r="AB469" s="213" t="s">
        <v>1129</v>
      </c>
      <c r="AC469" s="214">
        <v>41611</v>
      </c>
    </row>
    <row r="470" spans="1:29" s="198" customFormat="1" ht="45" hidden="1" x14ac:dyDescent="0.2">
      <c r="A470" s="207">
        <v>2013520000527</v>
      </c>
      <c r="B470" s="208" t="s">
        <v>1252</v>
      </c>
      <c r="C470" s="209" t="s">
        <v>16</v>
      </c>
      <c r="D470" s="209" t="s">
        <v>1428</v>
      </c>
      <c r="E470" s="216">
        <f t="shared" si="21"/>
        <v>180000000</v>
      </c>
      <c r="F470" s="211">
        <v>180000000</v>
      </c>
      <c r="G470" s="216">
        <v>0</v>
      </c>
      <c r="H470" s="211">
        <v>0</v>
      </c>
      <c r="I470" s="211">
        <v>0</v>
      </c>
      <c r="J470" s="211">
        <v>0</v>
      </c>
      <c r="K470" s="211">
        <v>0</v>
      </c>
      <c r="L470" s="211">
        <f t="shared" si="22"/>
        <v>0</v>
      </c>
      <c r="M470" s="211">
        <v>0</v>
      </c>
      <c r="N470" s="211">
        <v>0</v>
      </c>
      <c r="O470" s="211">
        <v>0</v>
      </c>
      <c r="P470" s="211">
        <v>0</v>
      </c>
      <c r="Q470" s="211">
        <v>0</v>
      </c>
      <c r="R470" s="211">
        <v>0</v>
      </c>
      <c r="S470" s="211">
        <f t="shared" si="23"/>
        <v>180000000</v>
      </c>
      <c r="T470" s="211">
        <v>0</v>
      </c>
      <c r="U470" s="209" t="s">
        <v>22</v>
      </c>
      <c r="V470" s="209" t="s">
        <v>744</v>
      </c>
      <c r="W470" s="209" t="s">
        <v>23</v>
      </c>
      <c r="X470" s="209" t="s">
        <v>744</v>
      </c>
      <c r="Y470" s="209" t="s">
        <v>76</v>
      </c>
      <c r="Z470" s="209" t="s">
        <v>135</v>
      </c>
      <c r="AA470" s="209" t="s">
        <v>136</v>
      </c>
      <c r="AB470" s="209" t="s">
        <v>1130</v>
      </c>
      <c r="AC470" s="214">
        <v>41577</v>
      </c>
    </row>
    <row r="471" spans="1:29" s="198" customFormat="1" ht="45" hidden="1" x14ac:dyDescent="0.2">
      <c r="A471" s="207">
        <v>2013520000528</v>
      </c>
      <c r="B471" s="208" t="s">
        <v>745</v>
      </c>
      <c r="C471" s="209" t="s">
        <v>54</v>
      </c>
      <c r="D471" s="209" t="s">
        <v>1428</v>
      </c>
      <c r="E471" s="216">
        <f t="shared" si="21"/>
        <v>133000000</v>
      </c>
      <c r="F471" s="211">
        <v>70000000</v>
      </c>
      <c r="G471" s="216">
        <v>30000000</v>
      </c>
      <c r="H471" s="211">
        <v>0</v>
      </c>
      <c r="I471" s="211">
        <v>0</v>
      </c>
      <c r="J471" s="211">
        <v>0</v>
      </c>
      <c r="K471" s="211">
        <v>33000000</v>
      </c>
      <c r="L471" s="211">
        <f t="shared" si="22"/>
        <v>0</v>
      </c>
      <c r="M471" s="211">
        <v>0</v>
      </c>
      <c r="N471" s="211">
        <v>0</v>
      </c>
      <c r="O471" s="211">
        <v>0</v>
      </c>
      <c r="P471" s="211">
        <v>0</v>
      </c>
      <c r="Q471" s="211">
        <v>0</v>
      </c>
      <c r="R471" s="211">
        <v>0</v>
      </c>
      <c r="S471" s="211">
        <f t="shared" si="23"/>
        <v>133000000</v>
      </c>
      <c r="T471" s="211">
        <v>300</v>
      </c>
      <c r="U471" s="209" t="s">
        <v>22</v>
      </c>
      <c r="V471" s="209" t="s">
        <v>746</v>
      </c>
      <c r="W471" s="209" t="s">
        <v>23</v>
      </c>
      <c r="X471" s="209" t="s">
        <v>746</v>
      </c>
      <c r="Y471" s="209" t="s">
        <v>76</v>
      </c>
      <c r="Z471" s="209" t="s">
        <v>135</v>
      </c>
      <c r="AA471" s="209" t="s">
        <v>136</v>
      </c>
      <c r="AB471" s="213" t="s">
        <v>1129</v>
      </c>
      <c r="AC471" s="214">
        <v>41577</v>
      </c>
    </row>
    <row r="472" spans="1:29" s="198" customFormat="1" ht="45" hidden="1" x14ac:dyDescent="0.2">
      <c r="A472" s="207">
        <v>2013520000529</v>
      </c>
      <c r="B472" s="208" t="s">
        <v>747</v>
      </c>
      <c r="C472" s="209" t="s">
        <v>203</v>
      </c>
      <c r="D472" s="209" t="s">
        <v>1423</v>
      </c>
      <c r="E472" s="216">
        <f t="shared" si="21"/>
        <v>120000000</v>
      </c>
      <c r="F472" s="211">
        <v>70000000</v>
      </c>
      <c r="G472" s="216">
        <v>30000000</v>
      </c>
      <c r="H472" s="211">
        <v>0</v>
      </c>
      <c r="I472" s="211">
        <v>0</v>
      </c>
      <c r="J472" s="211">
        <v>0</v>
      </c>
      <c r="K472" s="211">
        <v>20000000</v>
      </c>
      <c r="L472" s="211">
        <f t="shared" si="22"/>
        <v>0</v>
      </c>
      <c r="M472" s="211">
        <v>0</v>
      </c>
      <c r="N472" s="211">
        <v>0</v>
      </c>
      <c r="O472" s="211">
        <v>0</v>
      </c>
      <c r="P472" s="211">
        <v>0</v>
      </c>
      <c r="Q472" s="211">
        <v>0</v>
      </c>
      <c r="R472" s="211">
        <v>0</v>
      </c>
      <c r="S472" s="211">
        <f t="shared" si="23"/>
        <v>120000000</v>
      </c>
      <c r="T472" s="211">
        <v>8342</v>
      </c>
      <c r="U472" s="209" t="s">
        <v>22</v>
      </c>
      <c r="V472" s="209" t="s">
        <v>748</v>
      </c>
      <c r="W472" s="209" t="s">
        <v>23</v>
      </c>
      <c r="X472" s="209" t="s">
        <v>748</v>
      </c>
      <c r="Y472" s="209" t="s">
        <v>76</v>
      </c>
      <c r="Z472" s="209" t="s">
        <v>135</v>
      </c>
      <c r="AA472" s="209" t="s">
        <v>136</v>
      </c>
      <c r="AB472" s="213" t="s">
        <v>1129</v>
      </c>
      <c r="AC472" s="214">
        <v>41585</v>
      </c>
    </row>
    <row r="473" spans="1:29" s="198" customFormat="1" ht="33.75" hidden="1" x14ac:dyDescent="0.2">
      <c r="A473" s="207">
        <v>2013520000530</v>
      </c>
      <c r="B473" s="208" t="s">
        <v>749</v>
      </c>
      <c r="C473" s="209" t="s">
        <v>16</v>
      </c>
      <c r="D473" s="209" t="s">
        <v>1428</v>
      </c>
      <c r="E473" s="216">
        <f t="shared" si="21"/>
        <v>59000000</v>
      </c>
      <c r="F473" s="211">
        <v>0</v>
      </c>
      <c r="G473" s="216">
        <v>59000000</v>
      </c>
      <c r="H473" s="211">
        <v>0</v>
      </c>
      <c r="I473" s="211">
        <v>0</v>
      </c>
      <c r="J473" s="211">
        <v>0</v>
      </c>
      <c r="K473" s="211">
        <v>0</v>
      </c>
      <c r="L473" s="211">
        <f t="shared" si="22"/>
        <v>0</v>
      </c>
      <c r="M473" s="211">
        <v>0</v>
      </c>
      <c r="N473" s="211">
        <v>0</v>
      </c>
      <c r="O473" s="211">
        <v>0</v>
      </c>
      <c r="P473" s="211">
        <v>0</v>
      </c>
      <c r="Q473" s="211">
        <v>0</v>
      </c>
      <c r="R473" s="211">
        <v>0</v>
      </c>
      <c r="S473" s="211">
        <f t="shared" si="23"/>
        <v>59000000</v>
      </c>
      <c r="T473" s="211">
        <v>300</v>
      </c>
      <c r="U473" s="209" t="s">
        <v>45</v>
      </c>
      <c r="V473" s="209" t="s">
        <v>13</v>
      </c>
      <c r="W473" s="209" t="s">
        <v>29</v>
      </c>
      <c r="X473" s="209" t="s">
        <v>13</v>
      </c>
      <c r="Y473" s="209" t="s">
        <v>194</v>
      </c>
      <c r="Z473" s="209" t="s">
        <v>17</v>
      </c>
      <c r="AA473" s="209" t="s">
        <v>257</v>
      </c>
      <c r="AB473" s="213" t="s">
        <v>1129</v>
      </c>
      <c r="AC473" s="214">
        <v>41562</v>
      </c>
    </row>
    <row r="474" spans="1:29" s="198" customFormat="1" ht="45" hidden="1" x14ac:dyDescent="0.2">
      <c r="A474" s="207">
        <v>2013520000531</v>
      </c>
      <c r="B474" s="208" t="s">
        <v>750</v>
      </c>
      <c r="C474" s="209" t="s">
        <v>72</v>
      </c>
      <c r="D474" s="209" t="s">
        <v>1420</v>
      </c>
      <c r="E474" s="216">
        <f t="shared" si="21"/>
        <v>138691121</v>
      </c>
      <c r="F474" s="211">
        <v>0</v>
      </c>
      <c r="G474" s="216">
        <v>138691121</v>
      </c>
      <c r="H474" s="211">
        <v>0</v>
      </c>
      <c r="I474" s="211">
        <v>0</v>
      </c>
      <c r="J474" s="211">
        <v>0</v>
      </c>
      <c r="K474" s="211">
        <v>0</v>
      </c>
      <c r="L474" s="211">
        <f t="shared" si="22"/>
        <v>0</v>
      </c>
      <c r="M474" s="211">
        <v>0</v>
      </c>
      <c r="N474" s="211">
        <v>0</v>
      </c>
      <c r="O474" s="211">
        <v>0</v>
      </c>
      <c r="P474" s="211">
        <v>0</v>
      </c>
      <c r="Q474" s="211">
        <v>0</v>
      </c>
      <c r="R474" s="211">
        <v>0</v>
      </c>
      <c r="S474" s="211">
        <f t="shared" si="23"/>
        <v>138691121</v>
      </c>
      <c r="T474" s="211">
        <v>1024</v>
      </c>
      <c r="U474" s="209" t="s">
        <v>12</v>
      </c>
      <c r="V474" s="209" t="s">
        <v>13</v>
      </c>
      <c r="W474" s="209" t="s">
        <v>27</v>
      </c>
      <c r="X474" s="209" t="s">
        <v>751</v>
      </c>
      <c r="Y474" s="209" t="s">
        <v>76</v>
      </c>
      <c r="Z474" s="209" t="s">
        <v>135</v>
      </c>
      <c r="AA474" s="209" t="s">
        <v>136</v>
      </c>
      <c r="AB474" s="213" t="s">
        <v>1129</v>
      </c>
      <c r="AC474" s="214">
        <v>41563</v>
      </c>
    </row>
    <row r="475" spans="1:29" s="198" customFormat="1" ht="33.75" hidden="1" x14ac:dyDescent="0.2">
      <c r="A475" s="207">
        <v>2013520000532</v>
      </c>
      <c r="B475" s="208" t="s">
        <v>752</v>
      </c>
      <c r="C475" s="209" t="s">
        <v>61</v>
      </c>
      <c r="D475" s="209" t="s">
        <v>1423</v>
      </c>
      <c r="E475" s="216">
        <f t="shared" si="21"/>
        <v>15295183</v>
      </c>
      <c r="F475" s="211">
        <v>0</v>
      </c>
      <c r="G475" s="216">
        <v>15295183</v>
      </c>
      <c r="H475" s="211">
        <v>0</v>
      </c>
      <c r="I475" s="211">
        <v>0</v>
      </c>
      <c r="J475" s="211">
        <v>0</v>
      </c>
      <c r="K475" s="211">
        <v>0</v>
      </c>
      <c r="L475" s="211">
        <f t="shared" si="22"/>
        <v>0</v>
      </c>
      <c r="M475" s="211">
        <v>0</v>
      </c>
      <c r="N475" s="211">
        <v>0</v>
      </c>
      <c r="O475" s="211">
        <v>0</v>
      </c>
      <c r="P475" s="211">
        <v>0</v>
      </c>
      <c r="Q475" s="211">
        <v>0</v>
      </c>
      <c r="R475" s="211">
        <v>0</v>
      </c>
      <c r="S475" s="211">
        <f t="shared" si="23"/>
        <v>15295183</v>
      </c>
      <c r="T475" s="211">
        <v>280</v>
      </c>
      <c r="U475" s="209" t="s">
        <v>12</v>
      </c>
      <c r="V475" s="209" t="s">
        <v>508</v>
      </c>
      <c r="W475" s="209" t="s">
        <v>27</v>
      </c>
      <c r="X475" s="209" t="s">
        <v>508</v>
      </c>
      <c r="Y475" s="209" t="s">
        <v>76</v>
      </c>
      <c r="Z475" s="209" t="s">
        <v>77</v>
      </c>
      <c r="AA475" s="209" t="s">
        <v>78</v>
      </c>
      <c r="AB475" s="213" t="s">
        <v>1129</v>
      </c>
      <c r="AC475" s="214">
        <v>41563</v>
      </c>
    </row>
    <row r="476" spans="1:29" s="198" customFormat="1" ht="45" hidden="1" x14ac:dyDescent="0.2">
      <c r="A476" s="207">
        <v>2013520000533</v>
      </c>
      <c r="B476" s="208" t="s">
        <v>753</v>
      </c>
      <c r="C476" s="209" t="s">
        <v>16</v>
      </c>
      <c r="D476" s="209" t="s">
        <v>1428</v>
      </c>
      <c r="E476" s="216">
        <f t="shared" si="21"/>
        <v>261524320</v>
      </c>
      <c r="F476" s="211">
        <v>0</v>
      </c>
      <c r="G476" s="216">
        <v>0</v>
      </c>
      <c r="H476" s="211">
        <v>0</v>
      </c>
      <c r="I476" s="211">
        <v>0</v>
      </c>
      <c r="J476" s="211">
        <v>0</v>
      </c>
      <c r="K476" s="211">
        <v>261524320</v>
      </c>
      <c r="L476" s="211">
        <f t="shared" si="22"/>
        <v>0</v>
      </c>
      <c r="M476" s="211">
        <v>0</v>
      </c>
      <c r="N476" s="211">
        <v>0</v>
      </c>
      <c r="O476" s="211">
        <v>0</v>
      </c>
      <c r="P476" s="211">
        <v>0</v>
      </c>
      <c r="Q476" s="211">
        <v>0</v>
      </c>
      <c r="R476" s="211">
        <v>0</v>
      </c>
      <c r="S476" s="211">
        <f t="shared" si="23"/>
        <v>261524320</v>
      </c>
      <c r="T476" s="211">
        <v>2049</v>
      </c>
      <c r="U476" s="209" t="s">
        <v>22</v>
      </c>
      <c r="V476" s="209" t="s">
        <v>754</v>
      </c>
      <c r="W476" s="209" t="s">
        <v>23</v>
      </c>
      <c r="X476" s="209" t="s">
        <v>754</v>
      </c>
      <c r="Y476" s="209" t="s">
        <v>76</v>
      </c>
      <c r="Z476" s="209" t="s">
        <v>135</v>
      </c>
      <c r="AA476" s="209" t="s">
        <v>136</v>
      </c>
      <c r="AB476" s="213" t="s">
        <v>1130</v>
      </c>
      <c r="AC476" s="214">
        <v>41596</v>
      </c>
    </row>
    <row r="477" spans="1:29" s="198" customFormat="1" ht="45" hidden="1" x14ac:dyDescent="0.2">
      <c r="A477" s="207">
        <v>2013520000534</v>
      </c>
      <c r="B477" s="208" t="s">
        <v>755</v>
      </c>
      <c r="C477" s="209" t="s">
        <v>20</v>
      </c>
      <c r="D477" s="209" t="s">
        <v>1423</v>
      </c>
      <c r="E477" s="216">
        <f t="shared" si="21"/>
        <v>50000000</v>
      </c>
      <c r="F477" s="211">
        <v>0</v>
      </c>
      <c r="G477" s="216">
        <v>45000000</v>
      </c>
      <c r="H477" s="211">
        <v>0</v>
      </c>
      <c r="I477" s="211">
        <v>0</v>
      </c>
      <c r="J477" s="211">
        <v>0</v>
      </c>
      <c r="K477" s="211">
        <v>5000000</v>
      </c>
      <c r="L477" s="211">
        <f t="shared" si="22"/>
        <v>0</v>
      </c>
      <c r="M477" s="211">
        <v>0</v>
      </c>
      <c r="N477" s="211">
        <v>0</v>
      </c>
      <c r="O477" s="211">
        <v>0</v>
      </c>
      <c r="P477" s="211">
        <v>0</v>
      </c>
      <c r="Q477" s="211">
        <v>0</v>
      </c>
      <c r="R477" s="211">
        <v>0</v>
      </c>
      <c r="S477" s="211">
        <f t="shared" si="23"/>
        <v>50000000</v>
      </c>
      <c r="T477" s="211">
        <v>18404</v>
      </c>
      <c r="U477" s="209" t="s">
        <v>22</v>
      </c>
      <c r="V477" s="209" t="s">
        <v>756</v>
      </c>
      <c r="W477" s="209" t="s">
        <v>23</v>
      </c>
      <c r="X477" s="209" t="s">
        <v>756</v>
      </c>
      <c r="Y477" s="209" t="s">
        <v>76</v>
      </c>
      <c r="Z477" s="209" t="s">
        <v>135</v>
      </c>
      <c r="AA477" s="209" t="s">
        <v>136</v>
      </c>
      <c r="AB477" s="213" t="s">
        <v>1129</v>
      </c>
      <c r="AC477" s="214">
        <v>41585</v>
      </c>
    </row>
    <row r="478" spans="1:29" s="198" customFormat="1" ht="56.25" hidden="1" x14ac:dyDescent="0.2">
      <c r="A478" s="207">
        <v>2013520000535</v>
      </c>
      <c r="B478" s="208" t="s">
        <v>757</v>
      </c>
      <c r="C478" s="209" t="s">
        <v>149</v>
      </c>
      <c r="D478" s="209" t="s">
        <v>1424</v>
      </c>
      <c r="E478" s="216">
        <f t="shared" si="21"/>
        <v>68369740</v>
      </c>
      <c r="F478" s="211">
        <v>0</v>
      </c>
      <c r="G478" s="216">
        <v>68369740</v>
      </c>
      <c r="H478" s="211">
        <v>0</v>
      </c>
      <c r="I478" s="211">
        <v>0</v>
      </c>
      <c r="J478" s="211">
        <v>0</v>
      </c>
      <c r="K478" s="211">
        <v>0</v>
      </c>
      <c r="L478" s="211">
        <f t="shared" si="22"/>
        <v>0</v>
      </c>
      <c r="M478" s="211">
        <v>0</v>
      </c>
      <c r="N478" s="211">
        <v>0</v>
      </c>
      <c r="O478" s="211">
        <v>0</v>
      </c>
      <c r="P478" s="211">
        <v>0</v>
      </c>
      <c r="Q478" s="211">
        <v>0</v>
      </c>
      <c r="R478" s="211">
        <v>0</v>
      </c>
      <c r="S478" s="211">
        <f t="shared" si="23"/>
        <v>68369740</v>
      </c>
      <c r="T478" s="211">
        <v>2428</v>
      </c>
      <c r="U478" s="209" t="s">
        <v>12</v>
      </c>
      <c r="V478" s="209" t="s">
        <v>13</v>
      </c>
      <c r="W478" s="209" t="s">
        <v>62</v>
      </c>
      <c r="X478" s="209" t="s">
        <v>166</v>
      </c>
      <c r="Y478" s="209" t="s">
        <v>167</v>
      </c>
      <c r="Z478" s="209" t="s">
        <v>168</v>
      </c>
      <c r="AA478" s="209" t="s">
        <v>169</v>
      </c>
      <c r="AB478" s="213" t="s">
        <v>1129</v>
      </c>
      <c r="AC478" s="214">
        <v>41568</v>
      </c>
    </row>
    <row r="479" spans="1:29" s="198" customFormat="1" ht="45" hidden="1" x14ac:dyDescent="0.2">
      <c r="A479" s="207">
        <v>2013520000536</v>
      </c>
      <c r="B479" s="208" t="s">
        <v>758</v>
      </c>
      <c r="C479" s="209" t="s">
        <v>366</v>
      </c>
      <c r="D479" s="209" t="s">
        <v>1431</v>
      </c>
      <c r="E479" s="216">
        <f t="shared" si="21"/>
        <v>56418000</v>
      </c>
      <c r="F479" s="211">
        <v>0</v>
      </c>
      <c r="G479" s="216">
        <v>50000000</v>
      </c>
      <c r="H479" s="211">
        <v>0</v>
      </c>
      <c r="I479" s="211">
        <v>0</v>
      </c>
      <c r="J479" s="211">
        <v>0</v>
      </c>
      <c r="K479" s="211">
        <v>6418000</v>
      </c>
      <c r="L479" s="211">
        <f t="shared" si="22"/>
        <v>0</v>
      </c>
      <c r="M479" s="211">
        <v>0</v>
      </c>
      <c r="N479" s="211">
        <v>0</v>
      </c>
      <c r="O479" s="211">
        <v>0</v>
      </c>
      <c r="P479" s="211">
        <v>0</v>
      </c>
      <c r="Q479" s="211">
        <v>0</v>
      </c>
      <c r="R479" s="211">
        <v>0</v>
      </c>
      <c r="S479" s="211">
        <f t="shared" si="23"/>
        <v>56418000</v>
      </c>
      <c r="T479" s="211">
        <v>6045</v>
      </c>
      <c r="U479" s="209" t="s">
        <v>22</v>
      </c>
      <c r="V479" s="209" t="s">
        <v>759</v>
      </c>
      <c r="W479" s="209" t="s">
        <v>23</v>
      </c>
      <c r="X479" s="209" t="s">
        <v>759</v>
      </c>
      <c r="Y479" s="209" t="s">
        <v>76</v>
      </c>
      <c r="Z479" s="209" t="s">
        <v>135</v>
      </c>
      <c r="AA479" s="209" t="s">
        <v>136</v>
      </c>
      <c r="AB479" s="213" t="s">
        <v>1129</v>
      </c>
      <c r="AC479" s="214">
        <v>41585</v>
      </c>
    </row>
    <row r="480" spans="1:29" s="198" customFormat="1" ht="45" hidden="1" x14ac:dyDescent="0.2">
      <c r="A480" s="207">
        <v>2013520000537</v>
      </c>
      <c r="B480" s="208" t="s">
        <v>760</v>
      </c>
      <c r="C480" s="209" t="s">
        <v>125</v>
      </c>
      <c r="D480" s="209" t="s">
        <v>1424</v>
      </c>
      <c r="E480" s="216">
        <f t="shared" si="21"/>
        <v>145000000</v>
      </c>
      <c r="F480" s="211">
        <v>0</v>
      </c>
      <c r="G480" s="216">
        <v>145000000</v>
      </c>
      <c r="H480" s="211">
        <v>0</v>
      </c>
      <c r="I480" s="211">
        <v>0</v>
      </c>
      <c r="J480" s="211">
        <v>0</v>
      </c>
      <c r="K480" s="211">
        <v>0</v>
      </c>
      <c r="L480" s="211">
        <f t="shared" si="22"/>
        <v>0</v>
      </c>
      <c r="M480" s="211">
        <v>0</v>
      </c>
      <c r="N480" s="211">
        <v>0</v>
      </c>
      <c r="O480" s="211">
        <v>0</v>
      </c>
      <c r="P480" s="211">
        <v>0</v>
      </c>
      <c r="Q480" s="211">
        <v>0</v>
      </c>
      <c r="R480" s="211">
        <v>0</v>
      </c>
      <c r="S480" s="211">
        <f t="shared" si="23"/>
        <v>145000000</v>
      </c>
      <c r="T480" s="211">
        <v>377</v>
      </c>
      <c r="U480" s="209" t="s">
        <v>12</v>
      </c>
      <c r="V480" s="209" t="s">
        <v>126</v>
      </c>
      <c r="W480" s="209" t="s">
        <v>62</v>
      </c>
      <c r="X480" s="209" t="s">
        <v>126</v>
      </c>
      <c r="Y480" s="209" t="s">
        <v>167</v>
      </c>
      <c r="Z480" s="209" t="s">
        <v>168</v>
      </c>
      <c r="AA480" s="209" t="s">
        <v>169</v>
      </c>
      <c r="AB480" s="213" t="s">
        <v>1129</v>
      </c>
      <c r="AC480" s="214">
        <v>41575</v>
      </c>
    </row>
    <row r="481" spans="1:29" s="198" customFormat="1" ht="33.75" hidden="1" x14ac:dyDescent="0.2">
      <c r="A481" s="207">
        <v>2013520000538</v>
      </c>
      <c r="B481" s="208" t="s">
        <v>761</v>
      </c>
      <c r="C481" s="209" t="s">
        <v>125</v>
      </c>
      <c r="D481" s="209" t="s">
        <v>1424</v>
      </c>
      <c r="E481" s="216">
        <f t="shared" si="21"/>
        <v>52999998</v>
      </c>
      <c r="F481" s="211">
        <v>0</v>
      </c>
      <c r="G481" s="216">
        <v>47999998</v>
      </c>
      <c r="H481" s="211">
        <v>5000000</v>
      </c>
      <c r="I481" s="211">
        <v>0</v>
      </c>
      <c r="J481" s="211">
        <v>0</v>
      </c>
      <c r="K481" s="211">
        <v>0</v>
      </c>
      <c r="L481" s="211">
        <f t="shared" si="22"/>
        <v>0</v>
      </c>
      <c r="M481" s="211">
        <v>0</v>
      </c>
      <c r="N481" s="211">
        <v>0</v>
      </c>
      <c r="O481" s="211">
        <v>0</v>
      </c>
      <c r="P481" s="211">
        <v>0</v>
      </c>
      <c r="Q481" s="211">
        <v>0</v>
      </c>
      <c r="R481" s="211">
        <v>0</v>
      </c>
      <c r="S481" s="211">
        <f t="shared" si="23"/>
        <v>52999998</v>
      </c>
      <c r="T481" s="211">
        <v>222</v>
      </c>
      <c r="U481" s="209" t="s">
        <v>12</v>
      </c>
      <c r="V481" s="209" t="s">
        <v>126</v>
      </c>
      <c r="W481" s="209" t="s">
        <v>27</v>
      </c>
      <c r="X481" s="209" t="s">
        <v>126</v>
      </c>
      <c r="Y481" s="209" t="s">
        <v>76</v>
      </c>
      <c r="Z481" s="209" t="s">
        <v>77</v>
      </c>
      <c r="AA481" s="209" t="s">
        <v>164</v>
      </c>
      <c r="AB481" s="213" t="s">
        <v>1129</v>
      </c>
      <c r="AC481" s="214">
        <v>41569</v>
      </c>
    </row>
    <row r="482" spans="1:29" s="198" customFormat="1" ht="45" hidden="1" x14ac:dyDescent="0.2">
      <c r="A482" s="207">
        <v>2013520000539</v>
      </c>
      <c r="B482" s="208" t="s">
        <v>762</v>
      </c>
      <c r="C482" s="209" t="s">
        <v>212</v>
      </c>
      <c r="D482" s="209" t="s">
        <v>1427</v>
      </c>
      <c r="E482" s="216">
        <f t="shared" si="21"/>
        <v>247177775</v>
      </c>
      <c r="F482" s="211">
        <v>0</v>
      </c>
      <c r="G482" s="216">
        <v>227177775</v>
      </c>
      <c r="H482" s="211">
        <v>10000000</v>
      </c>
      <c r="I482" s="211">
        <v>0</v>
      </c>
      <c r="J482" s="211">
        <v>0</v>
      </c>
      <c r="K482" s="211">
        <v>10000000</v>
      </c>
      <c r="L482" s="211">
        <f t="shared" si="22"/>
        <v>0</v>
      </c>
      <c r="M482" s="211">
        <v>0</v>
      </c>
      <c r="N482" s="211">
        <v>0</v>
      </c>
      <c r="O482" s="211">
        <v>0</v>
      </c>
      <c r="P482" s="211">
        <v>0</v>
      </c>
      <c r="Q482" s="211">
        <v>0</v>
      </c>
      <c r="R482" s="211">
        <v>0</v>
      </c>
      <c r="S482" s="211">
        <f t="shared" si="23"/>
        <v>247177775</v>
      </c>
      <c r="T482" s="211">
        <v>16204</v>
      </c>
      <c r="U482" s="209" t="s">
        <v>22</v>
      </c>
      <c r="V482" s="209" t="s">
        <v>763</v>
      </c>
      <c r="W482" s="209" t="s">
        <v>23</v>
      </c>
      <c r="X482" s="209" t="s">
        <v>763</v>
      </c>
      <c r="Y482" s="209" t="s">
        <v>76</v>
      </c>
      <c r="Z482" s="209" t="s">
        <v>135</v>
      </c>
      <c r="AA482" s="209" t="s">
        <v>136</v>
      </c>
      <c r="AB482" s="213" t="s">
        <v>1129</v>
      </c>
      <c r="AC482" s="214">
        <v>41584</v>
      </c>
    </row>
    <row r="483" spans="1:29" s="198" customFormat="1" ht="22.5" hidden="1" x14ac:dyDescent="0.2">
      <c r="A483" s="207">
        <v>2013520000540</v>
      </c>
      <c r="B483" s="208" t="s">
        <v>1253</v>
      </c>
      <c r="C483" s="225" t="s">
        <v>73</v>
      </c>
      <c r="D483" s="209" t="s">
        <v>1431</v>
      </c>
      <c r="E483" s="216">
        <f t="shared" si="21"/>
        <v>0</v>
      </c>
      <c r="F483" s="211">
        <v>0</v>
      </c>
      <c r="G483" s="216">
        <v>0</v>
      </c>
      <c r="H483" s="211">
        <v>0</v>
      </c>
      <c r="I483" s="211">
        <v>0</v>
      </c>
      <c r="J483" s="211">
        <v>0</v>
      </c>
      <c r="K483" s="211">
        <v>0</v>
      </c>
      <c r="L483" s="211">
        <f t="shared" si="22"/>
        <v>0</v>
      </c>
      <c r="M483" s="211">
        <v>0</v>
      </c>
      <c r="N483" s="211">
        <v>0</v>
      </c>
      <c r="O483" s="211">
        <v>0</v>
      </c>
      <c r="P483" s="211">
        <v>0</v>
      </c>
      <c r="Q483" s="211">
        <v>0</v>
      </c>
      <c r="R483" s="211">
        <v>0</v>
      </c>
      <c r="S483" s="211">
        <f t="shared" si="23"/>
        <v>0</v>
      </c>
      <c r="T483" s="211">
        <v>0</v>
      </c>
      <c r="U483" s="209" t="s">
        <v>22</v>
      </c>
      <c r="V483" s="225" t="s">
        <v>405</v>
      </c>
      <c r="W483" s="209" t="s">
        <v>23</v>
      </c>
      <c r="X483" s="225" t="s">
        <v>405</v>
      </c>
      <c r="Y483" s="209"/>
      <c r="Z483" s="209"/>
      <c r="AA483" s="209"/>
      <c r="AB483" s="213" t="s">
        <v>1134</v>
      </c>
      <c r="AC483" s="214">
        <v>41570</v>
      </c>
    </row>
    <row r="484" spans="1:29" s="198" customFormat="1" ht="45" hidden="1" x14ac:dyDescent="0.2">
      <c r="A484" s="207">
        <v>2013520000541</v>
      </c>
      <c r="B484" s="208" t="s">
        <v>764</v>
      </c>
      <c r="C484" s="209" t="s">
        <v>35</v>
      </c>
      <c r="D484" s="209" t="s">
        <v>1423</v>
      </c>
      <c r="E484" s="216">
        <f t="shared" si="21"/>
        <v>63355500</v>
      </c>
      <c r="F484" s="211">
        <v>0</v>
      </c>
      <c r="G484" s="216">
        <v>63355500</v>
      </c>
      <c r="H484" s="211">
        <v>0</v>
      </c>
      <c r="I484" s="211">
        <v>0</v>
      </c>
      <c r="J484" s="211">
        <v>0</v>
      </c>
      <c r="K484" s="211">
        <v>0</v>
      </c>
      <c r="L484" s="211">
        <f t="shared" si="22"/>
        <v>0</v>
      </c>
      <c r="M484" s="211">
        <v>0</v>
      </c>
      <c r="N484" s="211">
        <v>0</v>
      </c>
      <c r="O484" s="211">
        <v>0</v>
      </c>
      <c r="P484" s="211">
        <v>0</v>
      </c>
      <c r="Q484" s="211">
        <v>0</v>
      </c>
      <c r="R484" s="211">
        <v>0</v>
      </c>
      <c r="S484" s="211">
        <f t="shared" si="23"/>
        <v>63355500</v>
      </c>
      <c r="T484" s="211">
        <v>1138</v>
      </c>
      <c r="U484" s="209" t="s">
        <v>51</v>
      </c>
      <c r="V484" s="209" t="s">
        <v>765</v>
      </c>
      <c r="W484" s="209" t="s">
        <v>27</v>
      </c>
      <c r="X484" s="209" t="s">
        <v>13</v>
      </c>
      <c r="Y484" s="209" t="s">
        <v>76</v>
      </c>
      <c r="Z484" s="209" t="s">
        <v>77</v>
      </c>
      <c r="AA484" s="209" t="s">
        <v>78</v>
      </c>
      <c r="AB484" s="213" t="s">
        <v>1130</v>
      </c>
      <c r="AC484" s="214">
        <v>41571</v>
      </c>
    </row>
    <row r="485" spans="1:29" s="198" customFormat="1" ht="33.75" hidden="1" x14ac:dyDescent="0.2">
      <c r="A485" s="207">
        <v>2013520000542</v>
      </c>
      <c r="B485" s="208" t="s">
        <v>766</v>
      </c>
      <c r="C485" s="209" t="s">
        <v>392</v>
      </c>
      <c r="D485" s="209" t="s">
        <v>1431</v>
      </c>
      <c r="E485" s="216">
        <f t="shared" si="21"/>
        <v>388900000</v>
      </c>
      <c r="F485" s="211">
        <v>0</v>
      </c>
      <c r="G485" s="216">
        <v>300000000</v>
      </c>
      <c r="H485" s="211">
        <v>0</v>
      </c>
      <c r="I485" s="211">
        <v>0</v>
      </c>
      <c r="J485" s="211">
        <v>0</v>
      </c>
      <c r="K485" s="211">
        <v>88900000</v>
      </c>
      <c r="L485" s="211">
        <f t="shared" si="22"/>
        <v>0</v>
      </c>
      <c r="M485" s="211">
        <v>0</v>
      </c>
      <c r="N485" s="211">
        <v>0</v>
      </c>
      <c r="O485" s="211">
        <v>0</v>
      </c>
      <c r="P485" s="211">
        <v>0</v>
      </c>
      <c r="Q485" s="211">
        <v>0</v>
      </c>
      <c r="R485" s="211">
        <v>0</v>
      </c>
      <c r="S485" s="211">
        <f t="shared" si="23"/>
        <v>388900000</v>
      </c>
      <c r="T485" s="211">
        <v>30345</v>
      </c>
      <c r="U485" s="209" t="s">
        <v>32</v>
      </c>
      <c r="V485" s="209" t="s">
        <v>767</v>
      </c>
      <c r="W485" s="209" t="s">
        <v>29</v>
      </c>
      <c r="X485" s="209" t="s">
        <v>767</v>
      </c>
      <c r="Y485" s="209" t="s">
        <v>76</v>
      </c>
      <c r="Z485" s="209" t="s">
        <v>131</v>
      </c>
      <c r="AA485" s="209" t="s">
        <v>469</v>
      </c>
      <c r="AB485" s="213" t="s">
        <v>1129</v>
      </c>
      <c r="AC485" s="214">
        <v>41571</v>
      </c>
    </row>
    <row r="486" spans="1:29" s="198" customFormat="1" ht="33.75" hidden="1" x14ac:dyDescent="0.2">
      <c r="A486" s="207">
        <v>2013520000543</v>
      </c>
      <c r="B486" s="208" t="s">
        <v>768</v>
      </c>
      <c r="C486" s="209" t="s">
        <v>149</v>
      </c>
      <c r="D486" s="209" t="s">
        <v>1424</v>
      </c>
      <c r="E486" s="216">
        <f t="shared" si="21"/>
        <v>80000000</v>
      </c>
      <c r="F486" s="211">
        <v>0</v>
      </c>
      <c r="G486" s="216">
        <v>70000000</v>
      </c>
      <c r="H486" s="211">
        <v>10000000</v>
      </c>
      <c r="I486" s="211">
        <v>0</v>
      </c>
      <c r="J486" s="211">
        <v>0</v>
      </c>
      <c r="K486" s="211">
        <v>0</v>
      </c>
      <c r="L486" s="211">
        <f t="shared" si="22"/>
        <v>0</v>
      </c>
      <c r="M486" s="211">
        <v>0</v>
      </c>
      <c r="N486" s="211">
        <v>0</v>
      </c>
      <c r="O486" s="211">
        <v>0</v>
      </c>
      <c r="P486" s="211">
        <v>0</v>
      </c>
      <c r="Q486" s="211">
        <v>0</v>
      </c>
      <c r="R486" s="211">
        <v>0</v>
      </c>
      <c r="S486" s="211">
        <f t="shared" si="23"/>
        <v>80000000</v>
      </c>
      <c r="T486" s="211">
        <v>300</v>
      </c>
      <c r="U486" s="209" t="s">
        <v>12</v>
      </c>
      <c r="V486" s="209" t="s">
        <v>166</v>
      </c>
      <c r="W486" s="209" t="s">
        <v>27</v>
      </c>
      <c r="X486" s="209" t="s">
        <v>166</v>
      </c>
      <c r="Y486" s="209" t="s">
        <v>76</v>
      </c>
      <c r="Z486" s="209" t="s">
        <v>77</v>
      </c>
      <c r="AA486" s="209" t="s">
        <v>78</v>
      </c>
      <c r="AB486" s="213" t="s">
        <v>1129</v>
      </c>
      <c r="AC486" s="214">
        <v>41572</v>
      </c>
    </row>
    <row r="487" spans="1:29" s="198" customFormat="1" ht="56.25" hidden="1" x14ac:dyDescent="0.2">
      <c r="A487" s="207">
        <v>2013520000544</v>
      </c>
      <c r="B487" s="208" t="s">
        <v>769</v>
      </c>
      <c r="C487" s="209" t="s">
        <v>47</v>
      </c>
      <c r="D487" s="209" t="s">
        <v>1427</v>
      </c>
      <c r="E487" s="216">
        <f t="shared" si="21"/>
        <v>265718581</v>
      </c>
      <c r="F487" s="211">
        <v>0</v>
      </c>
      <c r="G487" s="216">
        <v>165718581</v>
      </c>
      <c r="H487" s="211">
        <v>100000000</v>
      </c>
      <c r="I487" s="211">
        <v>0</v>
      </c>
      <c r="J487" s="211">
        <v>0</v>
      </c>
      <c r="K487" s="211">
        <v>0</v>
      </c>
      <c r="L487" s="211">
        <f t="shared" si="22"/>
        <v>0</v>
      </c>
      <c r="M487" s="211">
        <v>0</v>
      </c>
      <c r="N487" s="211">
        <v>0</v>
      </c>
      <c r="O487" s="211">
        <v>0</v>
      </c>
      <c r="P487" s="211">
        <v>0</v>
      </c>
      <c r="Q487" s="211">
        <v>0</v>
      </c>
      <c r="R487" s="211">
        <v>0</v>
      </c>
      <c r="S487" s="211">
        <f t="shared" si="23"/>
        <v>265718581</v>
      </c>
      <c r="T487" s="211">
        <v>720</v>
      </c>
      <c r="U487" s="209" t="s">
        <v>12</v>
      </c>
      <c r="V487" s="209" t="s">
        <v>485</v>
      </c>
      <c r="W487" s="209" t="s">
        <v>14</v>
      </c>
      <c r="X487" s="209" t="s">
        <v>485</v>
      </c>
      <c r="Y487" s="209" t="s">
        <v>174</v>
      </c>
      <c r="Z487" s="209" t="s">
        <v>206</v>
      </c>
      <c r="AA487" s="209" t="s">
        <v>207</v>
      </c>
      <c r="AB487" s="213" t="s">
        <v>1129</v>
      </c>
      <c r="AC487" s="214">
        <v>41572</v>
      </c>
    </row>
    <row r="488" spans="1:29" s="198" customFormat="1" ht="56.25" hidden="1" x14ac:dyDescent="0.2">
      <c r="A488" s="207">
        <v>2013520000545</v>
      </c>
      <c r="B488" s="208" t="s">
        <v>770</v>
      </c>
      <c r="C488" s="209" t="s">
        <v>63</v>
      </c>
      <c r="D488" s="209" t="s">
        <v>1430</v>
      </c>
      <c r="E488" s="216">
        <f t="shared" si="21"/>
        <v>384052808</v>
      </c>
      <c r="F488" s="211">
        <v>161302179</v>
      </c>
      <c r="G488" s="216">
        <v>107534786</v>
      </c>
      <c r="H488" s="211">
        <v>115215843</v>
      </c>
      <c r="I488" s="211">
        <v>0</v>
      </c>
      <c r="J488" s="211">
        <v>0</v>
      </c>
      <c r="K488" s="211">
        <v>0</v>
      </c>
      <c r="L488" s="211">
        <f t="shared" si="22"/>
        <v>0</v>
      </c>
      <c r="M488" s="211">
        <v>0</v>
      </c>
      <c r="N488" s="211">
        <v>0</v>
      </c>
      <c r="O488" s="211">
        <v>0</v>
      </c>
      <c r="P488" s="211">
        <v>0</v>
      </c>
      <c r="Q488" s="211">
        <v>0</v>
      </c>
      <c r="R488" s="211">
        <v>0</v>
      </c>
      <c r="S488" s="211">
        <f t="shared" si="23"/>
        <v>384052808</v>
      </c>
      <c r="T488" s="211">
        <v>366</v>
      </c>
      <c r="U488" s="209" t="s">
        <v>204</v>
      </c>
      <c r="V488" s="209" t="s">
        <v>771</v>
      </c>
      <c r="W488" s="209" t="s">
        <v>14</v>
      </c>
      <c r="X488" s="209" t="s">
        <v>420</v>
      </c>
      <c r="Y488" s="209" t="s">
        <v>174</v>
      </c>
      <c r="Z488" s="209" t="s">
        <v>206</v>
      </c>
      <c r="AA488" s="209" t="s">
        <v>540</v>
      </c>
      <c r="AB488" s="213" t="s">
        <v>1129</v>
      </c>
      <c r="AC488" s="214">
        <v>41572</v>
      </c>
    </row>
    <row r="489" spans="1:29" s="198" customFormat="1" ht="45" hidden="1" x14ac:dyDescent="0.2">
      <c r="A489" s="207">
        <v>2013520000546</v>
      </c>
      <c r="B489" s="208" t="s">
        <v>772</v>
      </c>
      <c r="C489" s="209" t="s">
        <v>61</v>
      </c>
      <c r="D489" s="209" t="s">
        <v>1423</v>
      </c>
      <c r="E489" s="216">
        <f t="shared" si="21"/>
        <v>55000000</v>
      </c>
      <c r="F489" s="211">
        <v>0</v>
      </c>
      <c r="G489" s="216">
        <v>50000000</v>
      </c>
      <c r="H489" s="211">
        <v>5000000</v>
      </c>
      <c r="I489" s="211">
        <v>0</v>
      </c>
      <c r="J489" s="211">
        <v>0</v>
      </c>
      <c r="K489" s="211">
        <v>0</v>
      </c>
      <c r="L489" s="211">
        <f t="shared" si="22"/>
        <v>0</v>
      </c>
      <c r="M489" s="211">
        <v>0</v>
      </c>
      <c r="N489" s="211">
        <v>-3115000</v>
      </c>
      <c r="O489" s="211">
        <v>3115000</v>
      </c>
      <c r="P489" s="211">
        <v>0</v>
      </c>
      <c r="Q489" s="211">
        <v>0</v>
      </c>
      <c r="R489" s="211">
        <v>0</v>
      </c>
      <c r="S489" s="211">
        <f t="shared" si="23"/>
        <v>55000000</v>
      </c>
      <c r="T489" s="211">
        <v>275</v>
      </c>
      <c r="U489" s="209" t="s">
        <v>12</v>
      </c>
      <c r="V489" s="209" t="s">
        <v>508</v>
      </c>
      <c r="W489" s="209" t="s">
        <v>27</v>
      </c>
      <c r="X489" s="209" t="s">
        <v>508</v>
      </c>
      <c r="Y489" s="209" t="s">
        <v>76</v>
      </c>
      <c r="Z489" s="209" t="s">
        <v>135</v>
      </c>
      <c r="AA489" s="209" t="s">
        <v>136</v>
      </c>
      <c r="AB489" s="213" t="s">
        <v>1415</v>
      </c>
      <c r="AC489" s="214">
        <v>41572</v>
      </c>
    </row>
    <row r="490" spans="1:29" s="198" customFormat="1" ht="56.25" hidden="1" x14ac:dyDescent="0.2">
      <c r="A490" s="207">
        <v>2013520000547</v>
      </c>
      <c r="B490" s="208" t="s">
        <v>773</v>
      </c>
      <c r="C490" s="209" t="s">
        <v>149</v>
      </c>
      <c r="D490" s="209" t="s">
        <v>1424</v>
      </c>
      <c r="E490" s="216">
        <f t="shared" si="21"/>
        <v>150000000</v>
      </c>
      <c r="F490" s="211">
        <v>0</v>
      </c>
      <c r="G490" s="216">
        <v>85000000</v>
      </c>
      <c r="H490" s="211">
        <v>65000000</v>
      </c>
      <c r="I490" s="211">
        <v>0</v>
      </c>
      <c r="J490" s="211">
        <v>0</v>
      </c>
      <c r="K490" s="211">
        <v>0</v>
      </c>
      <c r="L490" s="211">
        <f t="shared" si="22"/>
        <v>0</v>
      </c>
      <c r="M490" s="211">
        <v>0</v>
      </c>
      <c r="N490" s="211">
        <v>0</v>
      </c>
      <c r="O490" s="211">
        <v>0</v>
      </c>
      <c r="P490" s="211">
        <v>0</v>
      </c>
      <c r="Q490" s="211">
        <v>0</v>
      </c>
      <c r="R490" s="211">
        <v>0</v>
      </c>
      <c r="S490" s="211">
        <f t="shared" si="23"/>
        <v>150000000</v>
      </c>
      <c r="T490" s="211">
        <v>1598</v>
      </c>
      <c r="U490" s="209" t="s">
        <v>12</v>
      </c>
      <c r="V490" s="209" t="s">
        <v>166</v>
      </c>
      <c r="W490" s="209" t="s">
        <v>14</v>
      </c>
      <c r="X490" s="209" t="s">
        <v>166</v>
      </c>
      <c r="Y490" s="209" t="s">
        <v>174</v>
      </c>
      <c r="Z490" s="209" t="s">
        <v>206</v>
      </c>
      <c r="AA490" s="209" t="s">
        <v>207</v>
      </c>
      <c r="AB490" s="213" t="s">
        <v>1129</v>
      </c>
      <c r="AC490" s="214">
        <v>41584</v>
      </c>
    </row>
    <row r="491" spans="1:29" s="198" customFormat="1" ht="56.25" hidden="1" x14ac:dyDescent="0.2">
      <c r="A491" s="207">
        <v>2013520000548</v>
      </c>
      <c r="B491" s="208" t="s">
        <v>774</v>
      </c>
      <c r="C491" s="209" t="s">
        <v>149</v>
      </c>
      <c r="D491" s="209" t="s">
        <v>1424</v>
      </c>
      <c r="E491" s="216">
        <f t="shared" si="21"/>
        <v>181084593</v>
      </c>
      <c r="F491" s="211">
        <v>0</v>
      </c>
      <c r="G491" s="216">
        <v>77811089</v>
      </c>
      <c r="H491" s="211">
        <v>30000000</v>
      </c>
      <c r="I491" s="211">
        <v>0</v>
      </c>
      <c r="J491" s="211">
        <v>0</v>
      </c>
      <c r="K491" s="211">
        <f>34000000+39273504</f>
        <v>73273504</v>
      </c>
      <c r="L491" s="211">
        <f t="shared" si="22"/>
        <v>0</v>
      </c>
      <c r="M491" s="211">
        <v>0</v>
      </c>
      <c r="N491" s="211">
        <v>0</v>
      </c>
      <c r="O491" s="211">
        <v>0</v>
      </c>
      <c r="P491" s="211">
        <v>0</v>
      </c>
      <c r="Q491" s="211">
        <v>0</v>
      </c>
      <c r="R491" s="211">
        <v>0</v>
      </c>
      <c r="S491" s="211">
        <f t="shared" si="23"/>
        <v>181084593</v>
      </c>
      <c r="T491" s="211">
        <v>350</v>
      </c>
      <c r="U491" s="209" t="s">
        <v>12</v>
      </c>
      <c r="V491" s="209" t="s">
        <v>166</v>
      </c>
      <c r="W491" s="209" t="s">
        <v>14</v>
      </c>
      <c r="X491" s="209" t="s">
        <v>166</v>
      </c>
      <c r="Y491" s="209" t="s">
        <v>174</v>
      </c>
      <c r="Z491" s="209" t="s">
        <v>206</v>
      </c>
      <c r="AA491" s="209" t="s">
        <v>207</v>
      </c>
      <c r="AB491" s="213" t="s">
        <v>1129</v>
      </c>
      <c r="AC491" s="214">
        <v>41575</v>
      </c>
    </row>
    <row r="492" spans="1:29" s="198" customFormat="1" ht="56.25" hidden="1" x14ac:dyDescent="0.2">
      <c r="A492" s="207">
        <v>2013520000549</v>
      </c>
      <c r="B492" s="208" t="s">
        <v>775</v>
      </c>
      <c r="C492" s="209" t="s">
        <v>149</v>
      </c>
      <c r="D492" s="209" t="s">
        <v>1424</v>
      </c>
      <c r="E492" s="216">
        <f t="shared" si="21"/>
        <v>73093631</v>
      </c>
      <c r="F492" s="211">
        <v>0</v>
      </c>
      <c r="G492" s="216">
        <v>56891610</v>
      </c>
      <c r="H492" s="211">
        <v>0</v>
      </c>
      <c r="I492" s="211">
        <v>0</v>
      </c>
      <c r="J492" s="211">
        <v>0</v>
      </c>
      <c r="K492" s="211">
        <v>16202021</v>
      </c>
      <c r="L492" s="211">
        <f t="shared" si="22"/>
        <v>0</v>
      </c>
      <c r="M492" s="211">
        <v>0</v>
      </c>
      <c r="N492" s="211">
        <v>0</v>
      </c>
      <c r="O492" s="211">
        <v>0</v>
      </c>
      <c r="P492" s="211">
        <v>0</v>
      </c>
      <c r="Q492" s="211">
        <v>0</v>
      </c>
      <c r="R492" s="211">
        <v>0</v>
      </c>
      <c r="S492" s="211">
        <f t="shared" si="23"/>
        <v>73093631</v>
      </c>
      <c r="T492" s="211">
        <v>350</v>
      </c>
      <c r="U492" s="209" t="s">
        <v>12</v>
      </c>
      <c r="V492" s="209" t="s">
        <v>166</v>
      </c>
      <c r="W492" s="209" t="s">
        <v>14</v>
      </c>
      <c r="X492" s="209" t="s">
        <v>166</v>
      </c>
      <c r="Y492" s="209" t="s">
        <v>174</v>
      </c>
      <c r="Z492" s="209" t="s">
        <v>206</v>
      </c>
      <c r="AA492" s="209" t="s">
        <v>207</v>
      </c>
      <c r="AB492" s="213" t="s">
        <v>1129</v>
      </c>
      <c r="AC492" s="214">
        <v>41585</v>
      </c>
    </row>
    <row r="493" spans="1:29" s="220" customFormat="1" ht="45" hidden="1" x14ac:dyDescent="0.25">
      <c r="A493" s="207">
        <v>2013520000550</v>
      </c>
      <c r="B493" s="208" t="s">
        <v>776</v>
      </c>
      <c r="C493" s="209" t="s">
        <v>56</v>
      </c>
      <c r="D493" s="209" t="s">
        <v>1430</v>
      </c>
      <c r="E493" s="216">
        <f t="shared" si="21"/>
        <v>85000000</v>
      </c>
      <c r="F493" s="211">
        <v>0</v>
      </c>
      <c r="G493" s="216">
        <v>70000000</v>
      </c>
      <c r="H493" s="211">
        <v>15000000</v>
      </c>
      <c r="I493" s="211">
        <v>0</v>
      </c>
      <c r="J493" s="211">
        <v>0</v>
      </c>
      <c r="K493" s="211">
        <v>0</v>
      </c>
      <c r="L493" s="211">
        <f t="shared" si="22"/>
        <v>0</v>
      </c>
      <c r="M493" s="211">
        <v>0</v>
      </c>
      <c r="N493" s="211">
        <v>0</v>
      </c>
      <c r="O493" s="211">
        <v>0</v>
      </c>
      <c r="P493" s="211">
        <v>0</v>
      </c>
      <c r="Q493" s="211">
        <v>0</v>
      </c>
      <c r="R493" s="211">
        <v>0</v>
      </c>
      <c r="S493" s="211">
        <f t="shared" si="23"/>
        <v>85000000</v>
      </c>
      <c r="T493" s="211">
        <v>550</v>
      </c>
      <c r="U493" s="209" t="s">
        <v>12</v>
      </c>
      <c r="V493" s="209" t="s">
        <v>57</v>
      </c>
      <c r="W493" s="209" t="s">
        <v>27</v>
      </c>
      <c r="X493" s="209" t="s">
        <v>57</v>
      </c>
      <c r="Y493" s="209" t="s">
        <v>76</v>
      </c>
      <c r="Z493" s="209" t="s">
        <v>135</v>
      </c>
      <c r="AA493" s="209" t="s">
        <v>136</v>
      </c>
      <c r="AB493" s="213" t="s">
        <v>1129</v>
      </c>
      <c r="AC493" s="214">
        <v>41579</v>
      </c>
    </row>
    <row r="494" spans="1:29" s="198" customFormat="1" ht="45" hidden="1" x14ac:dyDescent="0.2">
      <c r="A494" s="207">
        <v>2013520000551</v>
      </c>
      <c r="B494" s="208" t="s">
        <v>777</v>
      </c>
      <c r="C494" s="209" t="s">
        <v>149</v>
      </c>
      <c r="D494" s="209" t="s">
        <v>1424</v>
      </c>
      <c r="E494" s="216">
        <f t="shared" si="21"/>
        <v>66062373</v>
      </c>
      <c r="F494" s="211">
        <v>0</v>
      </c>
      <c r="G494" s="216">
        <v>60062373</v>
      </c>
      <c r="H494" s="211">
        <v>6000000</v>
      </c>
      <c r="I494" s="211">
        <v>0</v>
      </c>
      <c r="J494" s="211">
        <v>0</v>
      </c>
      <c r="K494" s="211">
        <v>0</v>
      </c>
      <c r="L494" s="211">
        <f t="shared" si="22"/>
        <v>0</v>
      </c>
      <c r="M494" s="211">
        <v>0</v>
      </c>
      <c r="N494" s="211">
        <v>0</v>
      </c>
      <c r="O494" s="211">
        <v>0</v>
      </c>
      <c r="P494" s="211">
        <v>0</v>
      </c>
      <c r="Q494" s="211">
        <v>0</v>
      </c>
      <c r="R494" s="211">
        <v>0</v>
      </c>
      <c r="S494" s="211">
        <f t="shared" si="23"/>
        <v>66062373</v>
      </c>
      <c r="T494" s="211">
        <v>240</v>
      </c>
      <c r="U494" s="209" t="s">
        <v>12</v>
      </c>
      <c r="V494" s="209" t="s">
        <v>166</v>
      </c>
      <c r="W494" s="209" t="s">
        <v>27</v>
      </c>
      <c r="X494" s="209" t="s">
        <v>166</v>
      </c>
      <c r="Y494" s="209" t="s">
        <v>76</v>
      </c>
      <c r="Z494" s="209" t="s">
        <v>135</v>
      </c>
      <c r="AA494" s="209" t="s">
        <v>136</v>
      </c>
      <c r="AB494" s="213" t="s">
        <v>1129</v>
      </c>
      <c r="AC494" s="214">
        <v>41584</v>
      </c>
    </row>
    <row r="495" spans="1:29" s="198" customFormat="1" ht="67.5" hidden="1" x14ac:dyDescent="0.2">
      <c r="A495" s="207">
        <v>2013520000552</v>
      </c>
      <c r="B495" s="208" t="s">
        <v>778</v>
      </c>
      <c r="C495" s="209" t="s">
        <v>149</v>
      </c>
      <c r="D495" s="209" t="s">
        <v>1424</v>
      </c>
      <c r="E495" s="216">
        <f t="shared" si="21"/>
        <v>314553302</v>
      </c>
      <c r="F495" s="211">
        <v>0</v>
      </c>
      <c r="G495" s="216">
        <v>164553302</v>
      </c>
      <c r="H495" s="211">
        <v>150000000</v>
      </c>
      <c r="I495" s="211">
        <v>0</v>
      </c>
      <c r="J495" s="211">
        <v>0</v>
      </c>
      <c r="K495" s="211">
        <v>0</v>
      </c>
      <c r="L495" s="211">
        <f t="shared" si="22"/>
        <v>0</v>
      </c>
      <c r="M495" s="211">
        <v>0</v>
      </c>
      <c r="N495" s="211">
        <v>0</v>
      </c>
      <c r="O495" s="211">
        <v>0</v>
      </c>
      <c r="P495" s="211">
        <v>0</v>
      </c>
      <c r="Q495" s="211">
        <v>0</v>
      </c>
      <c r="R495" s="211">
        <v>0</v>
      </c>
      <c r="S495" s="211">
        <f t="shared" si="23"/>
        <v>314553302</v>
      </c>
      <c r="T495" s="211">
        <v>404</v>
      </c>
      <c r="U495" s="209" t="s">
        <v>12</v>
      </c>
      <c r="V495" s="209" t="s">
        <v>166</v>
      </c>
      <c r="W495" s="209" t="s">
        <v>27</v>
      </c>
      <c r="X495" s="209" t="s">
        <v>166</v>
      </c>
      <c r="Y495" s="209" t="s">
        <v>76</v>
      </c>
      <c r="Z495" s="209" t="s">
        <v>135</v>
      </c>
      <c r="AA495" s="209" t="s">
        <v>136</v>
      </c>
      <c r="AB495" s="213" t="s">
        <v>1129</v>
      </c>
      <c r="AC495" s="214">
        <v>41578</v>
      </c>
    </row>
    <row r="496" spans="1:29" s="198" customFormat="1" ht="45" hidden="1" x14ac:dyDescent="0.2">
      <c r="A496" s="207">
        <v>2013520000553</v>
      </c>
      <c r="B496" s="208" t="s">
        <v>779</v>
      </c>
      <c r="C496" s="209" t="s">
        <v>43</v>
      </c>
      <c r="D496" s="209" t="s">
        <v>1425</v>
      </c>
      <c r="E496" s="216">
        <f t="shared" si="21"/>
        <v>133588084</v>
      </c>
      <c r="F496" s="211">
        <v>0</v>
      </c>
      <c r="G496" s="216">
        <v>133588084</v>
      </c>
      <c r="H496" s="211">
        <v>0</v>
      </c>
      <c r="I496" s="211">
        <v>0</v>
      </c>
      <c r="J496" s="211">
        <v>0</v>
      </c>
      <c r="K496" s="211">
        <v>0</v>
      </c>
      <c r="L496" s="211">
        <f t="shared" si="22"/>
        <v>0</v>
      </c>
      <c r="M496" s="211">
        <v>0</v>
      </c>
      <c r="N496" s="211">
        <v>0</v>
      </c>
      <c r="O496" s="211">
        <v>0</v>
      </c>
      <c r="P496" s="211">
        <v>0</v>
      </c>
      <c r="Q496" s="211">
        <v>0</v>
      </c>
      <c r="R496" s="211">
        <v>0</v>
      </c>
      <c r="S496" s="211">
        <f t="shared" si="23"/>
        <v>133588084</v>
      </c>
      <c r="T496" s="211">
        <v>607</v>
      </c>
      <c r="U496" s="209" t="s">
        <v>12</v>
      </c>
      <c r="V496" s="209" t="s">
        <v>780</v>
      </c>
      <c r="W496" s="209" t="s">
        <v>27</v>
      </c>
      <c r="X496" s="209" t="s">
        <v>780</v>
      </c>
      <c r="Y496" s="209" t="s">
        <v>76</v>
      </c>
      <c r="Z496" s="209" t="s">
        <v>135</v>
      </c>
      <c r="AA496" s="209" t="s">
        <v>136</v>
      </c>
      <c r="AB496" s="213" t="s">
        <v>1129</v>
      </c>
      <c r="AC496" s="214">
        <v>41578</v>
      </c>
    </row>
    <row r="497" spans="1:29" s="198" customFormat="1" ht="45" hidden="1" x14ac:dyDescent="0.2">
      <c r="A497" s="207">
        <v>2013520000554</v>
      </c>
      <c r="B497" s="208" t="s">
        <v>781</v>
      </c>
      <c r="C497" s="209" t="s">
        <v>50</v>
      </c>
      <c r="D497" s="209" t="s">
        <v>1422</v>
      </c>
      <c r="E497" s="216">
        <f t="shared" si="21"/>
        <v>100000000</v>
      </c>
      <c r="F497" s="211">
        <v>0</v>
      </c>
      <c r="G497" s="216">
        <v>80000000</v>
      </c>
      <c r="H497" s="211">
        <v>20000000</v>
      </c>
      <c r="I497" s="211">
        <v>0</v>
      </c>
      <c r="J497" s="211">
        <v>0</v>
      </c>
      <c r="K497" s="211">
        <v>0</v>
      </c>
      <c r="L497" s="211">
        <f t="shared" si="22"/>
        <v>0</v>
      </c>
      <c r="M497" s="211">
        <v>0</v>
      </c>
      <c r="N497" s="211">
        <v>0</v>
      </c>
      <c r="O497" s="211">
        <v>0</v>
      </c>
      <c r="P497" s="211">
        <v>0</v>
      </c>
      <c r="Q497" s="211">
        <v>0</v>
      </c>
      <c r="R497" s="211">
        <v>0</v>
      </c>
      <c r="S497" s="211">
        <f t="shared" si="23"/>
        <v>100000000</v>
      </c>
      <c r="T497" s="211">
        <v>416</v>
      </c>
      <c r="U497" s="209" t="s">
        <v>12</v>
      </c>
      <c r="V497" s="209" t="s">
        <v>782</v>
      </c>
      <c r="W497" s="209" t="s">
        <v>27</v>
      </c>
      <c r="X497" s="209" t="s">
        <v>782</v>
      </c>
      <c r="Y497" s="209" t="s">
        <v>76</v>
      </c>
      <c r="Z497" s="209" t="s">
        <v>135</v>
      </c>
      <c r="AA497" s="209" t="s">
        <v>136</v>
      </c>
      <c r="AB497" s="213" t="s">
        <v>1129</v>
      </c>
      <c r="AC497" s="214">
        <v>41579</v>
      </c>
    </row>
    <row r="498" spans="1:29" s="198" customFormat="1" ht="33.75" hidden="1" x14ac:dyDescent="0.2">
      <c r="A498" s="207">
        <v>2013520000555</v>
      </c>
      <c r="B498" s="208" t="s">
        <v>783</v>
      </c>
      <c r="C498" s="209" t="s">
        <v>694</v>
      </c>
      <c r="D498" s="209" t="s">
        <v>1419</v>
      </c>
      <c r="E498" s="216">
        <f t="shared" si="21"/>
        <v>95935587</v>
      </c>
      <c r="F498" s="211">
        <v>0</v>
      </c>
      <c r="G498" s="216">
        <v>35000000</v>
      </c>
      <c r="H498" s="211">
        <v>60935587</v>
      </c>
      <c r="I498" s="211">
        <v>0</v>
      </c>
      <c r="J498" s="211">
        <v>0</v>
      </c>
      <c r="K498" s="211">
        <v>0</v>
      </c>
      <c r="L498" s="211">
        <f t="shared" si="22"/>
        <v>0</v>
      </c>
      <c r="M498" s="211">
        <v>0</v>
      </c>
      <c r="N498" s="211">
        <v>0</v>
      </c>
      <c r="O498" s="211">
        <v>0</v>
      </c>
      <c r="P498" s="211">
        <v>0</v>
      </c>
      <c r="Q498" s="211">
        <v>0</v>
      </c>
      <c r="R498" s="211">
        <v>0</v>
      </c>
      <c r="S498" s="211">
        <f t="shared" si="23"/>
        <v>95935587</v>
      </c>
      <c r="T498" s="211">
        <v>60</v>
      </c>
      <c r="U498" s="209" t="s">
        <v>12</v>
      </c>
      <c r="V498" s="209" t="s">
        <v>784</v>
      </c>
      <c r="W498" s="209" t="s">
        <v>106</v>
      </c>
      <c r="X498" s="209" t="s">
        <v>784</v>
      </c>
      <c r="Y498" s="209" t="s">
        <v>76</v>
      </c>
      <c r="Z498" s="209" t="s">
        <v>421</v>
      </c>
      <c r="AA498" s="209" t="s">
        <v>422</v>
      </c>
      <c r="AB498" s="213" t="s">
        <v>1129</v>
      </c>
      <c r="AC498" s="214">
        <v>41579</v>
      </c>
    </row>
    <row r="499" spans="1:29" s="198" customFormat="1" ht="45" hidden="1" x14ac:dyDescent="0.2">
      <c r="A499" s="207">
        <v>2013520000556</v>
      </c>
      <c r="B499" s="208" t="s">
        <v>785</v>
      </c>
      <c r="C499" s="209" t="s">
        <v>352</v>
      </c>
      <c r="D499" s="209" t="s">
        <v>1426</v>
      </c>
      <c r="E499" s="216">
        <f t="shared" si="21"/>
        <v>573937838</v>
      </c>
      <c r="F499" s="211">
        <v>0</v>
      </c>
      <c r="G499" s="216">
        <v>516544054</v>
      </c>
      <c r="H499" s="211">
        <v>57393784</v>
      </c>
      <c r="I499" s="211">
        <v>0</v>
      </c>
      <c r="J499" s="211">
        <v>0</v>
      </c>
      <c r="K499" s="211">
        <v>0</v>
      </c>
      <c r="L499" s="211">
        <f t="shared" si="22"/>
        <v>0</v>
      </c>
      <c r="M499" s="211">
        <v>0</v>
      </c>
      <c r="N499" s="211">
        <v>0</v>
      </c>
      <c r="O499" s="211">
        <v>0</v>
      </c>
      <c r="P499" s="211">
        <v>0</v>
      </c>
      <c r="Q499" s="211">
        <v>0</v>
      </c>
      <c r="R499" s="211">
        <v>0</v>
      </c>
      <c r="S499" s="211">
        <f t="shared" si="23"/>
        <v>573937838</v>
      </c>
      <c r="T499" s="211">
        <v>2100</v>
      </c>
      <c r="U499" s="209" t="s">
        <v>12</v>
      </c>
      <c r="V499" s="209" t="s">
        <v>353</v>
      </c>
      <c r="W499" s="209" t="s">
        <v>27</v>
      </c>
      <c r="X499" s="209" t="s">
        <v>353</v>
      </c>
      <c r="Y499" s="209" t="s">
        <v>76</v>
      </c>
      <c r="Z499" s="209" t="s">
        <v>135</v>
      </c>
      <c r="AA499" s="209" t="s">
        <v>136</v>
      </c>
      <c r="AB499" s="213" t="s">
        <v>1129</v>
      </c>
      <c r="AC499" s="214">
        <v>41578</v>
      </c>
    </row>
    <row r="500" spans="1:29" s="198" customFormat="1" ht="45" hidden="1" x14ac:dyDescent="0.2">
      <c r="A500" s="207">
        <v>2013520000557</v>
      </c>
      <c r="B500" s="208" t="s">
        <v>786</v>
      </c>
      <c r="C500" s="209" t="s">
        <v>43</v>
      </c>
      <c r="D500" s="209" t="s">
        <v>1425</v>
      </c>
      <c r="E500" s="216">
        <f t="shared" si="21"/>
        <v>336960000</v>
      </c>
      <c r="F500" s="211">
        <v>0</v>
      </c>
      <c r="G500" s="216">
        <v>200000000</v>
      </c>
      <c r="H500" s="211">
        <v>136960000</v>
      </c>
      <c r="I500" s="211">
        <v>0</v>
      </c>
      <c r="J500" s="211">
        <v>0</v>
      </c>
      <c r="K500" s="211">
        <v>0</v>
      </c>
      <c r="L500" s="211">
        <f t="shared" si="22"/>
        <v>0</v>
      </c>
      <c r="M500" s="211">
        <v>0</v>
      </c>
      <c r="N500" s="211">
        <v>0</v>
      </c>
      <c r="O500" s="211">
        <v>0</v>
      </c>
      <c r="P500" s="211">
        <v>0</v>
      </c>
      <c r="Q500" s="211">
        <v>0</v>
      </c>
      <c r="R500" s="211">
        <v>0</v>
      </c>
      <c r="S500" s="211">
        <f t="shared" si="23"/>
        <v>336960000</v>
      </c>
      <c r="T500" s="211">
        <v>230</v>
      </c>
      <c r="U500" s="209" t="s">
        <v>12</v>
      </c>
      <c r="V500" s="209" t="s">
        <v>286</v>
      </c>
      <c r="W500" s="209" t="s">
        <v>27</v>
      </c>
      <c r="X500" s="209" t="s">
        <v>286</v>
      </c>
      <c r="Y500" s="209" t="s">
        <v>76</v>
      </c>
      <c r="Z500" s="209" t="s">
        <v>135</v>
      </c>
      <c r="AA500" s="209" t="s">
        <v>136</v>
      </c>
      <c r="AB500" s="213" t="s">
        <v>1129</v>
      </c>
      <c r="AC500" s="214">
        <v>41578</v>
      </c>
    </row>
    <row r="501" spans="1:29" s="198" customFormat="1" ht="33.75" hidden="1" x14ac:dyDescent="0.2">
      <c r="A501" s="207">
        <v>2013520000558</v>
      </c>
      <c r="B501" s="208" t="s">
        <v>787</v>
      </c>
      <c r="C501" s="209" t="s">
        <v>133</v>
      </c>
      <c r="D501" s="209" t="s">
        <v>1423</v>
      </c>
      <c r="E501" s="216">
        <f t="shared" si="21"/>
        <v>89830430</v>
      </c>
      <c r="F501" s="211">
        <v>0</v>
      </c>
      <c r="G501" s="216">
        <v>74830430</v>
      </c>
      <c r="H501" s="211">
        <v>15000000</v>
      </c>
      <c r="I501" s="211">
        <v>0</v>
      </c>
      <c r="J501" s="211">
        <v>0</v>
      </c>
      <c r="K501" s="211">
        <v>0</v>
      </c>
      <c r="L501" s="211">
        <f t="shared" si="22"/>
        <v>0</v>
      </c>
      <c r="M501" s="211">
        <v>0</v>
      </c>
      <c r="N501" s="211">
        <v>0</v>
      </c>
      <c r="O501" s="211">
        <v>0</v>
      </c>
      <c r="P501" s="211">
        <v>0</v>
      </c>
      <c r="Q501" s="211">
        <v>0</v>
      </c>
      <c r="R501" s="211">
        <v>0</v>
      </c>
      <c r="S501" s="211">
        <f t="shared" si="23"/>
        <v>89830430</v>
      </c>
      <c r="T501" s="211">
        <v>1826</v>
      </c>
      <c r="U501" s="209" t="s">
        <v>12</v>
      </c>
      <c r="V501" s="209" t="s">
        <v>539</v>
      </c>
      <c r="W501" s="209" t="s">
        <v>27</v>
      </c>
      <c r="X501" s="209" t="s">
        <v>539</v>
      </c>
      <c r="Y501" s="209" t="s">
        <v>167</v>
      </c>
      <c r="Z501" s="209" t="s">
        <v>448</v>
      </c>
      <c r="AA501" s="209" t="s">
        <v>501</v>
      </c>
      <c r="AB501" s="213" t="s">
        <v>1129</v>
      </c>
      <c r="AC501" s="214">
        <v>41583</v>
      </c>
    </row>
    <row r="502" spans="1:29" s="198" customFormat="1" ht="56.25" hidden="1" x14ac:dyDescent="0.2">
      <c r="A502" s="207">
        <v>2013520000559</v>
      </c>
      <c r="B502" s="208" t="s">
        <v>788</v>
      </c>
      <c r="C502" s="209" t="s">
        <v>47</v>
      </c>
      <c r="D502" s="209" t="s">
        <v>1427</v>
      </c>
      <c r="E502" s="216">
        <f t="shared" si="21"/>
        <v>350817512</v>
      </c>
      <c r="F502" s="211">
        <v>0</v>
      </c>
      <c r="G502" s="216">
        <v>315736512</v>
      </c>
      <c r="H502" s="211">
        <v>35081000</v>
      </c>
      <c r="I502" s="211">
        <v>0</v>
      </c>
      <c r="J502" s="211">
        <v>0</v>
      </c>
      <c r="K502" s="211">
        <v>0</v>
      </c>
      <c r="L502" s="211">
        <f t="shared" si="22"/>
        <v>0</v>
      </c>
      <c r="M502" s="211">
        <v>0</v>
      </c>
      <c r="N502" s="211">
        <v>0</v>
      </c>
      <c r="O502" s="211">
        <v>0</v>
      </c>
      <c r="P502" s="211">
        <v>0</v>
      </c>
      <c r="Q502" s="211">
        <v>0</v>
      </c>
      <c r="R502" s="211">
        <v>0</v>
      </c>
      <c r="S502" s="211">
        <f t="shared" si="23"/>
        <v>350817512</v>
      </c>
      <c r="T502" s="211">
        <v>500</v>
      </c>
      <c r="U502" s="209" t="s">
        <v>49</v>
      </c>
      <c r="V502" s="209" t="s">
        <v>485</v>
      </c>
      <c r="W502" s="209" t="s">
        <v>14</v>
      </c>
      <c r="X502" s="209" t="s">
        <v>485</v>
      </c>
      <c r="Y502" s="209" t="s">
        <v>174</v>
      </c>
      <c r="Z502" s="209" t="s">
        <v>206</v>
      </c>
      <c r="AA502" s="209" t="s">
        <v>207</v>
      </c>
      <c r="AB502" s="213" t="s">
        <v>1129</v>
      </c>
      <c r="AC502" s="214">
        <v>41579</v>
      </c>
    </row>
    <row r="503" spans="1:29" s="198" customFormat="1" ht="56.25" hidden="1" x14ac:dyDescent="0.2">
      <c r="A503" s="207">
        <v>2013520000560</v>
      </c>
      <c r="B503" s="208" t="s">
        <v>789</v>
      </c>
      <c r="C503" s="209" t="s">
        <v>149</v>
      </c>
      <c r="D503" s="209" t="s">
        <v>1424</v>
      </c>
      <c r="E503" s="216">
        <f t="shared" si="21"/>
        <v>181968824</v>
      </c>
      <c r="F503" s="211">
        <v>0</v>
      </c>
      <c r="G503" s="216">
        <v>131968824</v>
      </c>
      <c r="H503" s="211">
        <v>30000000</v>
      </c>
      <c r="I503" s="211">
        <v>0</v>
      </c>
      <c r="J503" s="211">
        <v>0</v>
      </c>
      <c r="K503" s="211">
        <v>20000000</v>
      </c>
      <c r="L503" s="211">
        <f t="shared" si="22"/>
        <v>0</v>
      </c>
      <c r="M503" s="211">
        <v>0</v>
      </c>
      <c r="N503" s="211">
        <v>0</v>
      </c>
      <c r="O503" s="211">
        <v>0</v>
      </c>
      <c r="P503" s="211">
        <v>0</v>
      </c>
      <c r="Q503" s="211">
        <v>0</v>
      </c>
      <c r="R503" s="211">
        <v>0</v>
      </c>
      <c r="S503" s="211">
        <f t="shared" si="23"/>
        <v>181968824</v>
      </c>
      <c r="T503" s="211">
        <v>395</v>
      </c>
      <c r="U503" s="209" t="s">
        <v>49</v>
      </c>
      <c r="V503" s="209" t="s">
        <v>166</v>
      </c>
      <c r="W503" s="209" t="s">
        <v>14</v>
      </c>
      <c r="X503" s="209" t="s">
        <v>166</v>
      </c>
      <c r="Y503" s="209" t="s">
        <v>174</v>
      </c>
      <c r="Z503" s="209" t="s">
        <v>206</v>
      </c>
      <c r="AA503" s="209" t="s">
        <v>207</v>
      </c>
      <c r="AB503" s="213" t="s">
        <v>1129</v>
      </c>
      <c r="AC503" s="214">
        <v>41585</v>
      </c>
    </row>
    <row r="504" spans="1:29" s="198" customFormat="1" ht="45" hidden="1" x14ac:dyDescent="0.2">
      <c r="A504" s="207">
        <v>2013520000561</v>
      </c>
      <c r="B504" s="208" t="s">
        <v>790</v>
      </c>
      <c r="C504" s="209" t="s">
        <v>315</v>
      </c>
      <c r="D504" s="209" t="s">
        <v>1423</v>
      </c>
      <c r="E504" s="216">
        <f t="shared" si="21"/>
        <v>49990466</v>
      </c>
      <c r="F504" s="211">
        <v>0</v>
      </c>
      <c r="G504" s="216">
        <v>44990466</v>
      </c>
      <c r="H504" s="211">
        <v>5000000</v>
      </c>
      <c r="I504" s="211">
        <v>0</v>
      </c>
      <c r="J504" s="211">
        <v>0</v>
      </c>
      <c r="K504" s="211">
        <v>0</v>
      </c>
      <c r="L504" s="211">
        <f t="shared" si="22"/>
        <v>0</v>
      </c>
      <c r="M504" s="211">
        <v>0</v>
      </c>
      <c r="N504" s="211">
        <v>0</v>
      </c>
      <c r="O504" s="211">
        <v>0</v>
      </c>
      <c r="P504" s="211">
        <v>0</v>
      </c>
      <c r="Q504" s="211">
        <v>0</v>
      </c>
      <c r="R504" s="211">
        <v>0</v>
      </c>
      <c r="S504" s="211">
        <f t="shared" si="23"/>
        <v>49990466</v>
      </c>
      <c r="T504" s="211">
        <v>273</v>
      </c>
      <c r="U504" s="209" t="s">
        <v>12</v>
      </c>
      <c r="V504" s="209" t="s">
        <v>791</v>
      </c>
      <c r="W504" s="209" t="s">
        <v>27</v>
      </c>
      <c r="X504" s="209" t="s">
        <v>791</v>
      </c>
      <c r="Y504" s="209" t="s">
        <v>76</v>
      </c>
      <c r="Z504" s="209" t="s">
        <v>135</v>
      </c>
      <c r="AA504" s="209" t="s">
        <v>136</v>
      </c>
      <c r="AB504" s="213" t="s">
        <v>1129</v>
      </c>
      <c r="AC504" s="214">
        <v>41585</v>
      </c>
    </row>
    <row r="505" spans="1:29" s="198" customFormat="1" ht="45" hidden="1" x14ac:dyDescent="0.2">
      <c r="A505" s="207">
        <v>2013520000562</v>
      </c>
      <c r="B505" s="208" t="s">
        <v>792</v>
      </c>
      <c r="C505" s="209" t="s">
        <v>47</v>
      </c>
      <c r="D505" s="209" t="s">
        <v>1427</v>
      </c>
      <c r="E505" s="216">
        <f t="shared" si="21"/>
        <v>50000000</v>
      </c>
      <c r="F505" s="211">
        <v>0</v>
      </c>
      <c r="G505" s="216">
        <v>45000000</v>
      </c>
      <c r="H505" s="211">
        <v>5000000</v>
      </c>
      <c r="I505" s="211">
        <v>0</v>
      </c>
      <c r="J505" s="211">
        <v>0</v>
      </c>
      <c r="K505" s="211">
        <v>0</v>
      </c>
      <c r="L505" s="211">
        <f t="shared" si="22"/>
        <v>0</v>
      </c>
      <c r="M505" s="211">
        <v>0</v>
      </c>
      <c r="N505" s="211">
        <v>0</v>
      </c>
      <c r="O505" s="211">
        <v>0</v>
      </c>
      <c r="P505" s="211">
        <v>0</v>
      </c>
      <c r="Q505" s="211">
        <v>0</v>
      </c>
      <c r="R505" s="211">
        <v>0</v>
      </c>
      <c r="S505" s="211">
        <f t="shared" si="23"/>
        <v>50000000</v>
      </c>
      <c r="T505" s="211">
        <v>3130</v>
      </c>
      <c r="U505" s="209" t="s">
        <v>12</v>
      </c>
      <c r="V505" s="209" t="s">
        <v>485</v>
      </c>
      <c r="W505" s="209" t="s">
        <v>27</v>
      </c>
      <c r="X505" s="209" t="s">
        <v>485</v>
      </c>
      <c r="Y505" s="209" t="s">
        <v>76</v>
      </c>
      <c r="Z505" s="209" t="s">
        <v>135</v>
      </c>
      <c r="AA505" s="209" t="s">
        <v>136</v>
      </c>
      <c r="AB505" s="213" t="s">
        <v>1129</v>
      </c>
      <c r="AC505" s="214">
        <v>41583</v>
      </c>
    </row>
    <row r="506" spans="1:29" s="198" customFormat="1" ht="33.75" hidden="1" x14ac:dyDescent="0.2">
      <c r="A506" s="207">
        <v>2013520000563</v>
      </c>
      <c r="B506" s="208" t="s">
        <v>793</v>
      </c>
      <c r="C506" s="209" t="s">
        <v>72</v>
      </c>
      <c r="D506" s="209" t="s">
        <v>1420</v>
      </c>
      <c r="E506" s="216">
        <f t="shared" si="21"/>
        <v>60000000</v>
      </c>
      <c r="F506" s="211">
        <v>0</v>
      </c>
      <c r="G506" s="216">
        <v>60000000</v>
      </c>
      <c r="H506" s="211">
        <v>0</v>
      </c>
      <c r="I506" s="211">
        <v>0</v>
      </c>
      <c r="J506" s="211">
        <v>0</v>
      </c>
      <c r="K506" s="211">
        <v>0</v>
      </c>
      <c r="L506" s="211">
        <f t="shared" si="22"/>
        <v>0</v>
      </c>
      <c r="M506" s="211">
        <v>0</v>
      </c>
      <c r="N506" s="211">
        <v>0</v>
      </c>
      <c r="O506" s="211">
        <v>0</v>
      </c>
      <c r="P506" s="211">
        <v>0</v>
      </c>
      <c r="Q506" s="211">
        <v>0</v>
      </c>
      <c r="R506" s="211">
        <v>0</v>
      </c>
      <c r="S506" s="211">
        <f t="shared" si="23"/>
        <v>60000000</v>
      </c>
      <c r="T506" s="211">
        <v>300</v>
      </c>
      <c r="U506" s="209" t="s">
        <v>66</v>
      </c>
      <c r="V506" s="209" t="s">
        <v>13</v>
      </c>
      <c r="W506" s="209" t="s">
        <v>71</v>
      </c>
      <c r="X506" s="209" t="s">
        <v>13</v>
      </c>
      <c r="Y506" s="209" t="s">
        <v>76</v>
      </c>
      <c r="Z506" s="209" t="s">
        <v>190</v>
      </c>
      <c r="AA506" s="209" t="s">
        <v>596</v>
      </c>
      <c r="AB506" s="213" t="s">
        <v>1129</v>
      </c>
      <c r="AC506" s="214">
        <v>41579</v>
      </c>
    </row>
    <row r="507" spans="1:29" s="198" customFormat="1" ht="45" hidden="1" x14ac:dyDescent="0.2">
      <c r="A507" s="207">
        <v>2013520000564</v>
      </c>
      <c r="B507" s="208" t="s">
        <v>794</v>
      </c>
      <c r="C507" s="209" t="s">
        <v>72</v>
      </c>
      <c r="D507" s="209" t="s">
        <v>1420</v>
      </c>
      <c r="E507" s="216">
        <f t="shared" si="21"/>
        <v>200000000</v>
      </c>
      <c r="F507" s="211">
        <v>0</v>
      </c>
      <c r="G507" s="216">
        <v>200000000</v>
      </c>
      <c r="H507" s="211">
        <v>0</v>
      </c>
      <c r="I507" s="211">
        <v>0</v>
      </c>
      <c r="J507" s="211">
        <v>0</v>
      </c>
      <c r="K507" s="211">
        <v>0</v>
      </c>
      <c r="L507" s="211">
        <f t="shared" si="22"/>
        <v>0</v>
      </c>
      <c r="M507" s="211">
        <v>0</v>
      </c>
      <c r="N507" s="211">
        <v>0</v>
      </c>
      <c r="O507" s="211">
        <v>0</v>
      </c>
      <c r="P507" s="211">
        <v>0</v>
      </c>
      <c r="Q507" s="211">
        <v>0</v>
      </c>
      <c r="R507" s="211">
        <v>0</v>
      </c>
      <c r="S507" s="211">
        <f t="shared" si="23"/>
        <v>200000000</v>
      </c>
      <c r="T507" s="211">
        <v>1122</v>
      </c>
      <c r="U507" s="209" t="s">
        <v>22</v>
      </c>
      <c r="V507" s="209" t="s">
        <v>492</v>
      </c>
      <c r="W507" s="209" t="s">
        <v>23</v>
      </c>
      <c r="X507" s="209" t="s">
        <v>795</v>
      </c>
      <c r="Y507" s="209" t="s">
        <v>76</v>
      </c>
      <c r="Z507" s="209" t="s">
        <v>135</v>
      </c>
      <c r="AA507" s="209" t="s">
        <v>136</v>
      </c>
      <c r="AB507" s="213" t="s">
        <v>1129</v>
      </c>
      <c r="AC507" s="214">
        <v>41610</v>
      </c>
    </row>
    <row r="508" spans="1:29" s="198" customFormat="1" ht="45" hidden="1" x14ac:dyDescent="0.2">
      <c r="A508" s="207">
        <v>2013520000565</v>
      </c>
      <c r="B508" s="208" t="s">
        <v>796</v>
      </c>
      <c r="C508" s="209" t="s">
        <v>72</v>
      </c>
      <c r="D508" s="209" t="s">
        <v>1420</v>
      </c>
      <c r="E508" s="216">
        <f t="shared" si="21"/>
        <v>220000000</v>
      </c>
      <c r="F508" s="211">
        <v>0</v>
      </c>
      <c r="G508" s="216">
        <v>200000000</v>
      </c>
      <c r="H508" s="211">
        <v>0</v>
      </c>
      <c r="I508" s="211">
        <v>0</v>
      </c>
      <c r="J508" s="211">
        <v>0</v>
      </c>
      <c r="K508" s="211">
        <v>20000000</v>
      </c>
      <c r="L508" s="211">
        <f t="shared" si="22"/>
        <v>0</v>
      </c>
      <c r="M508" s="211">
        <v>0</v>
      </c>
      <c r="N508" s="211">
        <v>0</v>
      </c>
      <c r="O508" s="211">
        <v>0</v>
      </c>
      <c r="P508" s="211">
        <v>0</v>
      </c>
      <c r="Q508" s="211">
        <v>0</v>
      </c>
      <c r="R508" s="211">
        <v>0</v>
      </c>
      <c r="S508" s="211">
        <f t="shared" si="23"/>
        <v>220000000</v>
      </c>
      <c r="T508" s="211">
        <v>1130</v>
      </c>
      <c r="U508" s="209" t="s">
        <v>22</v>
      </c>
      <c r="V508" s="209" t="s">
        <v>492</v>
      </c>
      <c r="W508" s="209" t="s">
        <v>23</v>
      </c>
      <c r="X508" s="209" t="s">
        <v>795</v>
      </c>
      <c r="Y508" s="209" t="s">
        <v>76</v>
      </c>
      <c r="Z508" s="209" t="s">
        <v>135</v>
      </c>
      <c r="AA508" s="209" t="s">
        <v>136</v>
      </c>
      <c r="AB508" s="213" t="s">
        <v>1129</v>
      </c>
      <c r="AC508" s="214">
        <v>41610</v>
      </c>
    </row>
    <row r="509" spans="1:29" s="198" customFormat="1" ht="22.5" hidden="1" x14ac:dyDescent="0.2">
      <c r="A509" s="207">
        <v>2013520000566</v>
      </c>
      <c r="B509" s="208" t="s">
        <v>1084</v>
      </c>
      <c r="C509" s="209" t="s">
        <v>70</v>
      </c>
      <c r="D509" s="209" t="s">
        <v>1427</v>
      </c>
      <c r="E509" s="216">
        <f t="shared" si="21"/>
        <v>0</v>
      </c>
      <c r="F509" s="211">
        <v>0</v>
      </c>
      <c r="G509" s="216">
        <v>0</v>
      </c>
      <c r="H509" s="211">
        <v>0</v>
      </c>
      <c r="I509" s="211">
        <v>0</v>
      </c>
      <c r="J509" s="211">
        <v>0</v>
      </c>
      <c r="K509" s="211">
        <v>0</v>
      </c>
      <c r="L509" s="211">
        <f t="shared" si="22"/>
        <v>0</v>
      </c>
      <c r="M509" s="211">
        <v>0</v>
      </c>
      <c r="N509" s="211">
        <v>0</v>
      </c>
      <c r="O509" s="211">
        <v>0</v>
      </c>
      <c r="P509" s="211">
        <v>0</v>
      </c>
      <c r="Q509" s="211">
        <v>0</v>
      </c>
      <c r="R509" s="211">
        <v>0</v>
      </c>
      <c r="S509" s="211">
        <f t="shared" si="23"/>
        <v>0</v>
      </c>
      <c r="T509" s="211">
        <v>0</v>
      </c>
      <c r="U509" s="209" t="s">
        <v>1418</v>
      </c>
      <c r="V509" s="209" t="s">
        <v>1385</v>
      </c>
      <c r="W509" s="209" t="s">
        <v>23</v>
      </c>
      <c r="X509" s="209" t="s">
        <v>1386</v>
      </c>
      <c r="Y509" s="209"/>
      <c r="Z509" s="209"/>
      <c r="AA509" s="209"/>
      <c r="AB509" s="213" t="s">
        <v>1134</v>
      </c>
      <c r="AC509" s="214">
        <v>41583</v>
      </c>
    </row>
    <row r="510" spans="1:29" s="198" customFormat="1" ht="45" hidden="1" x14ac:dyDescent="0.2">
      <c r="A510" s="207">
        <v>2013520000567</v>
      </c>
      <c r="B510" s="208" t="s">
        <v>797</v>
      </c>
      <c r="C510" s="209" t="s">
        <v>798</v>
      </c>
      <c r="D510" s="209" t="s">
        <v>1425</v>
      </c>
      <c r="E510" s="216">
        <f t="shared" si="21"/>
        <v>100000000</v>
      </c>
      <c r="F510" s="211">
        <v>0</v>
      </c>
      <c r="G510" s="216">
        <v>100000000</v>
      </c>
      <c r="H510" s="211">
        <v>0</v>
      </c>
      <c r="I510" s="211">
        <v>0</v>
      </c>
      <c r="J510" s="211">
        <v>0</v>
      </c>
      <c r="K510" s="211">
        <v>0</v>
      </c>
      <c r="L510" s="211">
        <f t="shared" si="22"/>
        <v>0</v>
      </c>
      <c r="M510" s="211">
        <v>0</v>
      </c>
      <c r="N510" s="211">
        <v>0</v>
      </c>
      <c r="O510" s="211">
        <v>0</v>
      </c>
      <c r="P510" s="211">
        <v>0</v>
      </c>
      <c r="Q510" s="211">
        <v>0</v>
      </c>
      <c r="R510" s="211">
        <v>0</v>
      </c>
      <c r="S510" s="211">
        <f t="shared" si="23"/>
        <v>100000000</v>
      </c>
      <c r="T510" s="211">
        <v>49726</v>
      </c>
      <c r="U510" s="209" t="s">
        <v>22</v>
      </c>
      <c r="V510" s="209" t="s">
        <v>799</v>
      </c>
      <c r="W510" s="209" t="s">
        <v>23</v>
      </c>
      <c r="X510" s="209" t="s">
        <v>799</v>
      </c>
      <c r="Y510" s="209" t="s">
        <v>76</v>
      </c>
      <c r="Z510" s="209" t="s">
        <v>135</v>
      </c>
      <c r="AA510" s="209" t="s">
        <v>136</v>
      </c>
      <c r="AB510" s="213" t="s">
        <v>1129</v>
      </c>
      <c r="AC510" s="214">
        <v>41586</v>
      </c>
    </row>
    <row r="511" spans="1:29" s="198" customFormat="1" ht="56.25" hidden="1" x14ac:dyDescent="0.2">
      <c r="A511" s="207">
        <v>2013520000568</v>
      </c>
      <c r="B511" s="208" t="s">
        <v>800</v>
      </c>
      <c r="C511" s="209" t="s">
        <v>133</v>
      </c>
      <c r="D511" s="209" t="s">
        <v>1423</v>
      </c>
      <c r="E511" s="216">
        <f t="shared" si="21"/>
        <v>70000000</v>
      </c>
      <c r="F511" s="211">
        <v>0</v>
      </c>
      <c r="G511" s="216">
        <v>50000000</v>
      </c>
      <c r="H511" s="211">
        <v>20000000</v>
      </c>
      <c r="I511" s="211">
        <v>0</v>
      </c>
      <c r="J511" s="211">
        <v>0</v>
      </c>
      <c r="K511" s="211">
        <v>0</v>
      </c>
      <c r="L511" s="211">
        <f t="shared" si="22"/>
        <v>0</v>
      </c>
      <c r="M511" s="211">
        <v>0</v>
      </c>
      <c r="N511" s="211">
        <v>0</v>
      </c>
      <c r="O511" s="211">
        <v>0</v>
      </c>
      <c r="P511" s="211">
        <v>0</v>
      </c>
      <c r="Q511" s="211">
        <v>0</v>
      </c>
      <c r="R511" s="211">
        <v>0</v>
      </c>
      <c r="S511" s="211">
        <f t="shared" si="23"/>
        <v>70000000</v>
      </c>
      <c r="T511" s="211">
        <v>100</v>
      </c>
      <c r="U511" s="209" t="s">
        <v>12</v>
      </c>
      <c r="V511" s="209" t="s">
        <v>539</v>
      </c>
      <c r="W511" s="209" t="s">
        <v>27</v>
      </c>
      <c r="X511" s="209" t="s">
        <v>539</v>
      </c>
      <c r="Y511" s="209" t="s">
        <v>76</v>
      </c>
      <c r="Z511" s="209" t="s">
        <v>135</v>
      </c>
      <c r="AA511" s="209" t="s">
        <v>136</v>
      </c>
      <c r="AB511" s="213" t="s">
        <v>1129</v>
      </c>
      <c r="AC511" s="214">
        <v>41584</v>
      </c>
    </row>
    <row r="512" spans="1:29" s="198" customFormat="1" ht="45" hidden="1" x14ac:dyDescent="0.2">
      <c r="A512" s="207">
        <v>2013520000569</v>
      </c>
      <c r="B512" s="208" t="s">
        <v>801</v>
      </c>
      <c r="C512" s="209" t="s">
        <v>44</v>
      </c>
      <c r="D512" s="209" t="s">
        <v>1426</v>
      </c>
      <c r="E512" s="216">
        <f t="shared" si="21"/>
        <v>136076087</v>
      </c>
      <c r="F512" s="211">
        <v>0</v>
      </c>
      <c r="G512" s="216">
        <v>120000000</v>
      </c>
      <c r="H512" s="211">
        <v>16076087</v>
      </c>
      <c r="I512" s="211">
        <v>0</v>
      </c>
      <c r="J512" s="211">
        <v>0</v>
      </c>
      <c r="K512" s="211">
        <v>0</v>
      </c>
      <c r="L512" s="211">
        <f t="shared" si="22"/>
        <v>0</v>
      </c>
      <c r="M512" s="211">
        <v>0</v>
      </c>
      <c r="N512" s="211">
        <v>0</v>
      </c>
      <c r="O512" s="211">
        <v>0</v>
      </c>
      <c r="P512" s="211">
        <v>0</v>
      </c>
      <c r="Q512" s="211">
        <v>0</v>
      </c>
      <c r="R512" s="211">
        <v>0</v>
      </c>
      <c r="S512" s="211">
        <f t="shared" si="23"/>
        <v>136076087</v>
      </c>
      <c r="T512" s="211">
        <v>450</v>
      </c>
      <c r="U512" s="209" t="s">
        <v>12</v>
      </c>
      <c r="V512" s="209" t="s">
        <v>802</v>
      </c>
      <c r="W512" s="209" t="s">
        <v>27</v>
      </c>
      <c r="X512" s="209" t="s">
        <v>802</v>
      </c>
      <c r="Y512" s="209" t="s">
        <v>76</v>
      </c>
      <c r="Z512" s="209" t="s">
        <v>135</v>
      </c>
      <c r="AA512" s="209" t="s">
        <v>136</v>
      </c>
      <c r="AB512" s="213" t="s">
        <v>1129</v>
      </c>
      <c r="AC512" s="214">
        <v>41584</v>
      </c>
    </row>
    <row r="513" spans="1:29" s="198" customFormat="1" ht="45" hidden="1" x14ac:dyDescent="0.2">
      <c r="A513" s="207">
        <v>2013520000570</v>
      </c>
      <c r="B513" s="208" t="s">
        <v>803</v>
      </c>
      <c r="C513" s="209" t="s">
        <v>52</v>
      </c>
      <c r="D513" s="209" t="s">
        <v>1429</v>
      </c>
      <c r="E513" s="216">
        <f t="shared" si="21"/>
        <v>400055456</v>
      </c>
      <c r="F513" s="211">
        <v>0</v>
      </c>
      <c r="G513" s="216">
        <v>300000000</v>
      </c>
      <c r="H513" s="211">
        <v>21000000</v>
      </c>
      <c r="I513" s="211">
        <v>0</v>
      </c>
      <c r="J513" s="211">
        <v>0</v>
      </c>
      <c r="K513" s="211">
        <v>79055456</v>
      </c>
      <c r="L513" s="211">
        <f t="shared" si="22"/>
        <v>0</v>
      </c>
      <c r="M513" s="211">
        <v>0</v>
      </c>
      <c r="N513" s="211">
        <v>0</v>
      </c>
      <c r="O513" s="211">
        <v>0</v>
      </c>
      <c r="P513" s="211">
        <v>0</v>
      </c>
      <c r="Q513" s="211">
        <v>0</v>
      </c>
      <c r="R513" s="211">
        <v>0</v>
      </c>
      <c r="S513" s="211">
        <f t="shared" si="23"/>
        <v>400055456</v>
      </c>
      <c r="T513" s="211">
        <v>24466</v>
      </c>
      <c r="U513" s="209" t="s">
        <v>22</v>
      </c>
      <c r="V513" s="209" t="s">
        <v>804</v>
      </c>
      <c r="W513" s="209" t="s">
        <v>23</v>
      </c>
      <c r="X513" s="209" t="s">
        <v>804</v>
      </c>
      <c r="Y513" s="209" t="s">
        <v>76</v>
      </c>
      <c r="Z513" s="209" t="s">
        <v>135</v>
      </c>
      <c r="AA513" s="209" t="s">
        <v>136</v>
      </c>
      <c r="AB513" s="213" t="s">
        <v>1129</v>
      </c>
      <c r="AC513" s="214">
        <v>41586</v>
      </c>
    </row>
    <row r="514" spans="1:29" s="198" customFormat="1" ht="45" hidden="1" x14ac:dyDescent="0.2">
      <c r="A514" s="207">
        <v>2013520000571</v>
      </c>
      <c r="B514" s="208" t="s">
        <v>805</v>
      </c>
      <c r="C514" s="209" t="s">
        <v>295</v>
      </c>
      <c r="D514" s="209" t="s">
        <v>1424</v>
      </c>
      <c r="E514" s="216">
        <f t="shared" si="21"/>
        <v>130000000</v>
      </c>
      <c r="F514" s="211">
        <v>43600000</v>
      </c>
      <c r="G514" s="216">
        <v>30000000</v>
      </c>
      <c r="H514" s="211">
        <v>56400000</v>
      </c>
      <c r="I514" s="211">
        <v>0</v>
      </c>
      <c r="J514" s="211">
        <v>0</v>
      </c>
      <c r="K514" s="211">
        <v>0</v>
      </c>
      <c r="L514" s="211">
        <f t="shared" si="22"/>
        <v>0</v>
      </c>
      <c r="M514" s="211">
        <v>0</v>
      </c>
      <c r="N514" s="211">
        <v>0</v>
      </c>
      <c r="O514" s="211">
        <v>0</v>
      </c>
      <c r="P514" s="211">
        <v>0</v>
      </c>
      <c r="Q514" s="211">
        <v>0</v>
      </c>
      <c r="R514" s="211">
        <v>0</v>
      </c>
      <c r="S514" s="211">
        <f t="shared" si="23"/>
        <v>130000000</v>
      </c>
      <c r="T514" s="211">
        <v>6575</v>
      </c>
      <c r="U514" s="209" t="s">
        <v>22</v>
      </c>
      <c r="V514" s="209" t="s">
        <v>806</v>
      </c>
      <c r="W514" s="209" t="s">
        <v>23</v>
      </c>
      <c r="X514" s="209" t="s">
        <v>806</v>
      </c>
      <c r="Y514" s="209" t="s">
        <v>76</v>
      </c>
      <c r="Z514" s="209" t="s">
        <v>135</v>
      </c>
      <c r="AA514" s="209" t="s">
        <v>136</v>
      </c>
      <c r="AB514" s="213" t="s">
        <v>1129</v>
      </c>
      <c r="AC514" s="214">
        <v>41586</v>
      </c>
    </row>
    <row r="515" spans="1:29" s="198" customFormat="1" ht="45" hidden="1" x14ac:dyDescent="0.2">
      <c r="A515" s="207">
        <v>2013520000572</v>
      </c>
      <c r="B515" s="208" t="s">
        <v>807</v>
      </c>
      <c r="C515" s="209" t="s">
        <v>699</v>
      </c>
      <c r="D515" s="209" t="s">
        <v>1424</v>
      </c>
      <c r="E515" s="216">
        <f t="shared" si="21"/>
        <v>79548047</v>
      </c>
      <c r="F515" s="211">
        <v>0</v>
      </c>
      <c r="G515" s="216">
        <v>69548047</v>
      </c>
      <c r="H515" s="211">
        <v>10000000</v>
      </c>
      <c r="I515" s="211">
        <v>0</v>
      </c>
      <c r="J515" s="211">
        <v>0</v>
      </c>
      <c r="K515" s="211">
        <v>0</v>
      </c>
      <c r="L515" s="211">
        <f t="shared" si="22"/>
        <v>0</v>
      </c>
      <c r="M515" s="211">
        <v>0</v>
      </c>
      <c r="N515" s="211">
        <v>0</v>
      </c>
      <c r="O515" s="211">
        <v>0</v>
      </c>
      <c r="P515" s="211">
        <v>0</v>
      </c>
      <c r="Q515" s="211">
        <v>0</v>
      </c>
      <c r="R515" s="211">
        <v>0</v>
      </c>
      <c r="S515" s="211">
        <f t="shared" si="23"/>
        <v>79548047</v>
      </c>
      <c r="T515" s="211">
        <v>900</v>
      </c>
      <c r="U515" s="209" t="s">
        <v>12</v>
      </c>
      <c r="V515" s="209" t="s">
        <v>700</v>
      </c>
      <c r="W515" s="209" t="s">
        <v>27</v>
      </c>
      <c r="X515" s="209" t="s">
        <v>700</v>
      </c>
      <c r="Y515" s="209" t="s">
        <v>76</v>
      </c>
      <c r="Z515" s="209" t="s">
        <v>135</v>
      </c>
      <c r="AA515" s="209" t="s">
        <v>136</v>
      </c>
      <c r="AB515" s="213" t="s">
        <v>1129</v>
      </c>
      <c r="AC515" s="214">
        <v>41584</v>
      </c>
    </row>
    <row r="516" spans="1:29" s="198" customFormat="1" ht="45" hidden="1" x14ac:dyDescent="0.2">
      <c r="A516" s="207">
        <v>2013520000573</v>
      </c>
      <c r="B516" s="208" t="s">
        <v>808</v>
      </c>
      <c r="C516" s="209" t="s">
        <v>324</v>
      </c>
      <c r="D516" s="209" t="s">
        <v>1423</v>
      </c>
      <c r="E516" s="216">
        <f t="shared" si="21"/>
        <v>162782609</v>
      </c>
      <c r="F516" s="211">
        <v>0</v>
      </c>
      <c r="G516" s="216">
        <v>130000000</v>
      </c>
      <c r="H516" s="211">
        <v>32782609</v>
      </c>
      <c r="I516" s="211">
        <v>0</v>
      </c>
      <c r="J516" s="211">
        <v>0</v>
      </c>
      <c r="K516" s="211">
        <v>0</v>
      </c>
      <c r="L516" s="211">
        <f t="shared" si="22"/>
        <v>0</v>
      </c>
      <c r="M516" s="211">
        <v>0</v>
      </c>
      <c r="N516" s="211">
        <v>0</v>
      </c>
      <c r="O516" s="211">
        <v>0</v>
      </c>
      <c r="P516" s="211">
        <v>0</v>
      </c>
      <c r="Q516" s="211">
        <v>0</v>
      </c>
      <c r="R516" s="211">
        <v>0</v>
      </c>
      <c r="S516" s="211">
        <f t="shared" si="23"/>
        <v>162782609</v>
      </c>
      <c r="T516" s="211">
        <v>131</v>
      </c>
      <c r="U516" s="209" t="s">
        <v>12</v>
      </c>
      <c r="V516" s="209" t="s">
        <v>809</v>
      </c>
      <c r="W516" s="209" t="s">
        <v>27</v>
      </c>
      <c r="X516" s="209" t="s">
        <v>809</v>
      </c>
      <c r="Y516" s="209" t="s">
        <v>76</v>
      </c>
      <c r="Z516" s="209" t="s">
        <v>135</v>
      </c>
      <c r="AA516" s="209" t="s">
        <v>136</v>
      </c>
      <c r="AB516" s="213" t="s">
        <v>1129</v>
      </c>
      <c r="AC516" s="214">
        <v>41584</v>
      </c>
    </row>
    <row r="517" spans="1:29" s="198" customFormat="1" ht="45" hidden="1" x14ac:dyDescent="0.2">
      <c r="A517" s="207">
        <v>2013520000574</v>
      </c>
      <c r="B517" s="208" t="s">
        <v>810</v>
      </c>
      <c r="C517" s="209" t="s">
        <v>725</v>
      </c>
      <c r="D517" s="209" t="s">
        <v>1427</v>
      </c>
      <c r="E517" s="216">
        <f t="shared" si="21"/>
        <v>140000000</v>
      </c>
      <c r="F517" s="211">
        <v>100000000</v>
      </c>
      <c r="G517" s="216">
        <v>30000000</v>
      </c>
      <c r="H517" s="211">
        <v>10000000</v>
      </c>
      <c r="I517" s="211">
        <v>0</v>
      </c>
      <c r="J517" s="211">
        <v>0</v>
      </c>
      <c r="K517" s="211">
        <v>0</v>
      </c>
      <c r="L517" s="211">
        <f t="shared" si="22"/>
        <v>0</v>
      </c>
      <c r="M517" s="211">
        <v>0</v>
      </c>
      <c r="N517" s="211">
        <v>0</v>
      </c>
      <c r="O517" s="211">
        <v>0</v>
      </c>
      <c r="P517" s="211">
        <v>0</v>
      </c>
      <c r="Q517" s="211">
        <v>0</v>
      </c>
      <c r="R517" s="211">
        <v>0</v>
      </c>
      <c r="S517" s="211">
        <f t="shared" si="23"/>
        <v>140000000</v>
      </c>
      <c r="T517" s="211">
        <v>10455</v>
      </c>
      <c r="U517" s="209" t="s">
        <v>22</v>
      </c>
      <c r="V517" s="209" t="s">
        <v>811</v>
      </c>
      <c r="W517" s="209" t="s">
        <v>23</v>
      </c>
      <c r="X517" s="209" t="s">
        <v>726</v>
      </c>
      <c r="Y517" s="209" t="s">
        <v>76</v>
      </c>
      <c r="Z517" s="209" t="s">
        <v>135</v>
      </c>
      <c r="AA517" s="209" t="s">
        <v>136</v>
      </c>
      <c r="AB517" s="213" t="s">
        <v>1129</v>
      </c>
      <c r="AC517" s="214">
        <v>41586</v>
      </c>
    </row>
    <row r="518" spans="1:29" s="198" customFormat="1" ht="45" hidden="1" x14ac:dyDescent="0.2">
      <c r="A518" s="207">
        <v>2013520000575</v>
      </c>
      <c r="B518" s="208" t="s">
        <v>812</v>
      </c>
      <c r="C518" s="209" t="s">
        <v>215</v>
      </c>
      <c r="D518" s="209" t="s">
        <v>1423</v>
      </c>
      <c r="E518" s="216">
        <f t="shared" si="21"/>
        <v>118290000</v>
      </c>
      <c r="F518" s="211">
        <v>70000000</v>
      </c>
      <c r="G518" s="216">
        <v>28290000</v>
      </c>
      <c r="H518" s="211">
        <v>20000000</v>
      </c>
      <c r="I518" s="211">
        <v>0</v>
      </c>
      <c r="J518" s="211">
        <v>0</v>
      </c>
      <c r="K518" s="211">
        <v>0</v>
      </c>
      <c r="L518" s="211">
        <f t="shared" si="22"/>
        <v>16710000</v>
      </c>
      <c r="M518" s="211">
        <v>0</v>
      </c>
      <c r="N518" s="217">
        <v>16710000</v>
      </c>
      <c r="O518" s="211">
        <v>0</v>
      </c>
      <c r="P518" s="211">
        <v>0</v>
      </c>
      <c r="Q518" s="211">
        <v>0</v>
      </c>
      <c r="R518" s="211">
        <v>0</v>
      </c>
      <c r="S518" s="211">
        <f t="shared" si="23"/>
        <v>135000000</v>
      </c>
      <c r="T518" s="211">
        <v>270</v>
      </c>
      <c r="U518" s="209" t="s">
        <v>22</v>
      </c>
      <c r="V518" s="209" t="s">
        <v>813</v>
      </c>
      <c r="W518" s="209" t="s">
        <v>23</v>
      </c>
      <c r="X518" s="209" t="s">
        <v>220</v>
      </c>
      <c r="Y518" s="209" t="s">
        <v>76</v>
      </c>
      <c r="Z518" s="209" t="s">
        <v>135</v>
      </c>
      <c r="AA518" s="209" t="s">
        <v>136</v>
      </c>
      <c r="AB518" s="213" t="s">
        <v>1415</v>
      </c>
      <c r="AC518" s="214">
        <v>41586</v>
      </c>
    </row>
    <row r="519" spans="1:29" s="198" customFormat="1" ht="45" hidden="1" x14ac:dyDescent="0.2">
      <c r="A519" s="207">
        <v>2013520000576</v>
      </c>
      <c r="B519" s="208" t="s">
        <v>814</v>
      </c>
      <c r="C519" s="209" t="s">
        <v>50</v>
      </c>
      <c r="D519" s="209" t="s">
        <v>1422</v>
      </c>
      <c r="E519" s="216">
        <f t="shared" si="21"/>
        <v>100000000</v>
      </c>
      <c r="F519" s="211">
        <v>100000000</v>
      </c>
      <c r="G519" s="216">
        <v>0</v>
      </c>
      <c r="H519" s="211">
        <v>0</v>
      </c>
      <c r="I519" s="211">
        <v>0</v>
      </c>
      <c r="J519" s="211">
        <v>0</v>
      </c>
      <c r="K519" s="211">
        <v>0</v>
      </c>
      <c r="L519" s="211">
        <f t="shared" si="22"/>
        <v>0</v>
      </c>
      <c r="M519" s="211">
        <v>0</v>
      </c>
      <c r="N519" s="211">
        <v>0</v>
      </c>
      <c r="O519" s="211">
        <v>0</v>
      </c>
      <c r="P519" s="211">
        <v>0</v>
      </c>
      <c r="Q519" s="211">
        <v>0</v>
      </c>
      <c r="R519" s="211">
        <v>0</v>
      </c>
      <c r="S519" s="211">
        <f t="shared" si="23"/>
        <v>100000000</v>
      </c>
      <c r="T519" s="211">
        <v>6904</v>
      </c>
      <c r="U519" s="209" t="s">
        <v>22</v>
      </c>
      <c r="V519" s="209" t="s">
        <v>815</v>
      </c>
      <c r="W519" s="209" t="s">
        <v>23</v>
      </c>
      <c r="X519" s="209" t="s">
        <v>782</v>
      </c>
      <c r="Y519" s="209" t="s">
        <v>76</v>
      </c>
      <c r="Z519" s="209" t="s">
        <v>135</v>
      </c>
      <c r="AA519" s="209" t="s">
        <v>136</v>
      </c>
      <c r="AB519" s="213" t="s">
        <v>1129</v>
      </c>
      <c r="AC519" s="214">
        <v>41586</v>
      </c>
    </row>
    <row r="520" spans="1:29" s="198" customFormat="1" ht="45" hidden="1" x14ac:dyDescent="0.2">
      <c r="A520" s="207">
        <v>2013520000577</v>
      </c>
      <c r="B520" s="208" t="s">
        <v>816</v>
      </c>
      <c r="C520" s="209" t="s">
        <v>817</v>
      </c>
      <c r="D520" s="209" t="s">
        <v>1429</v>
      </c>
      <c r="E520" s="216">
        <f t="shared" si="21"/>
        <v>250000000</v>
      </c>
      <c r="F520" s="211">
        <v>0</v>
      </c>
      <c r="G520" s="216">
        <v>200000000</v>
      </c>
      <c r="H520" s="211">
        <v>50000000</v>
      </c>
      <c r="I520" s="211">
        <v>0</v>
      </c>
      <c r="J520" s="211">
        <v>0</v>
      </c>
      <c r="K520" s="211">
        <v>0</v>
      </c>
      <c r="L520" s="211">
        <f t="shared" si="22"/>
        <v>0</v>
      </c>
      <c r="M520" s="211">
        <v>0</v>
      </c>
      <c r="N520" s="211">
        <v>0</v>
      </c>
      <c r="O520" s="211">
        <v>0</v>
      </c>
      <c r="P520" s="211">
        <v>0</v>
      </c>
      <c r="Q520" s="211">
        <v>0</v>
      </c>
      <c r="R520" s="211">
        <v>0</v>
      </c>
      <c r="S520" s="211">
        <f t="shared" si="23"/>
        <v>250000000</v>
      </c>
      <c r="T520" s="211">
        <v>112</v>
      </c>
      <c r="U520" s="209" t="s">
        <v>12</v>
      </c>
      <c r="V520" s="209" t="s">
        <v>818</v>
      </c>
      <c r="W520" s="209" t="s">
        <v>27</v>
      </c>
      <c r="X520" s="209" t="s">
        <v>818</v>
      </c>
      <c r="Y520" s="209" t="s">
        <v>76</v>
      </c>
      <c r="Z520" s="209" t="s">
        <v>135</v>
      </c>
      <c r="AA520" s="209" t="s">
        <v>136</v>
      </c>
      <c r="AB520" s="213" t="s">
        <v>1129</v>
      </c>
      <c r="AC520" s="214">
        <v>41584</v>
      </c>
    </row>
    <row r="521" spans="1:29" s="198" customFormat="1" ht="56.25" hidden="1" x14ac:dyDescent="0.2">
      <c r="A521" s="207">
        <v>2013520000578</v>
      </c>
      <c r="B521" s="208" t="s">
        <v>819</v>
      </c>
      <c r="C521" s="209" t="s">
        <v>149</v>
      </c>
      <c r="D521" s="209" t="s">
        <v>1424</v>
      </c>
      <c r="E521" s="216">
        <f t="shared" ref="E521:E583" si="24">+F521+G521+H521+I521+J521+K521</f>
        <v>170365931</v>
      </c>
      <c r="F521" s="211">
        <v>0</v>
      </c>
      <c r="G521" s="216">
        <v>155365931</v>
      </c>
      <c r="H521" s="211">
        <v>15000000</v>
      </c>
      <c r="I521" s="211">
        <v>0</v>
      </c>
      <c r="J521" s="211">
        <v>0</v>
      </c>
      <c r="K521" s="211">
        <v>0</v>
      </c>
      <c r="L521" s="211">
        <f t="shared" ref="L521:L583" si="25">+M521+N521+O521+P521+Q521+R521</f>
        <v>0</v>
      </c>
      <c r="M521" s="211">
        <v>0</v>
      </c>
      <c r="N521" s="211">
        <v>0</v>
      </c>
      <c r="O521" s="211">
        <v>0</v>
      </c>
      <c r="P521" s="211">
        <v>0</v>
      </c>
      <c r="Q521" s="211">
        <v>0</v>
      </c>
      <c r="R521" s="211">
        <v>0</v>
      </c>
      <c r="S521" s="211">
        <f t="shared" ref="S521:S583" si="26">+E521+L521</f>
        <v>170365931</v>
      </c>
      <c r="T521" s="211">
        <v>1000</v>
      </c>
      <c r="U521" s="209" t="s">
        <v>204</v>
      </c>
      <c r="V521" s="209" t="s">
        <v>166</v>
      </c>
      <c r="W521" s="209" t="s">
        <v>14</v>
      </c>
      <c r="X521" s="209" t="s">
        <v>166</v>
      </c>
      <c r="Y521" s="209" t="s">
        <v>174</v>
      </c>
      <c r="Z521" s="209" t="s">
        <v>206</v>
      </c>
      <c r="AA521" s="209" t="s">
        <v>207</v>
      </c>
      <c r="AB521" s="213" t="s">
        <v>1129</v>
      </c>
      <c r="AC521" s="214">
        <v>41586</v>
      </c>
    </row>
    <row r="522" spans="1:29" s="198" customFormat="1" ht="22.5" hidden="1" x14ac:dyDescent="0.2">
      <c r="A522" s="207">
        <v>2013520000579</v>
      </c>
      <c r="B522" s="208" t="s">
        <v>1135</v>
      </c>
      <c r="C522" s="209" t="s">
        <v>11</v>
      </c>
      <c r="D522" s="209" t="s">
        <v>1426</v>
      </c>
      <c r="E522" s="216">
        <f t="shared" si="24"/>
        <v>0</v>
      </c>
      <c r="F522" s="211">
        <v>0</v>
      </c>
      <c r="G522" s="216">
        <v>0</v>
      </c>
      <c r="H522" s="211">
        <v>0</v>
      </c>
      <c r="I522" s="211">
        <v>0</v>
      </c>
      <c r="J522" s="211">
        <v>0</v>
      </c>
      <c r="K522" s="211">
        <v>0</v>
      </c>
      <c r="L522" s="211">
        <f t="shared" si="25"/>
        <v>0</v>
      </c>
      <c r="M522" s="211">
        <v>0</v>
      </c>
      <c r="N522" s="211">
        <v>0</v>
      </c>
      <c r="O522" s="211">
        <v>0</v>
      </c>
      <c r="P522" s="211">
        <v>0</v>
      </c>
      <c r="Q522" s="211">
        <v>0</v>
      </c>
      <c r="R522" s="211">
        <v>0</v>
      </c>
      <c r="S522" s="211">
        <f t="shared" si="26"/>
        <v>0</v>
      </c>
      <c r="T522" s="211">
        <v>0</v>
      </c>
      <c r="U522" s="209" t="s">
        <v>1418</v>
      </c>
      <c r="V522" s="209" t="s">
        <v>1387</v>
      </c>
      <c r="W522" s="209" t="s">
        <v>1388</v>
      </c>
      <c r="X522" s="209" t="s">
        <v>1387</v>
      </c>
      <c r="Y522" s="209"/>
      <c r="Z522" s="209"/>
      <c r="AA522" s="209"/>
      <c r="AB522" s="213" t="s">
        <v>1134</v>
      </c>
      <c r="AC522" s="214">
        <v>41584</v>
      </c>
    </row>
    <row r="523" spans="1:29" s="198" customFormat="1" ht="45" hidden="1" x14ac:dyDescent="0.2">
      <c r="A523" s="207">
        <v>2013520000580</v>
      </c>
      <c r="B523" s="208" t="s">
        <v>820</v>
      </c>
      <c r="C523" s="209" t="s">
        <v>35</v>
      </c>
      <c r="D523" s="209" t="s">
        <v>1423</v>
      </c>
      <c r="E523" s="216">
        <f t="shared" si="24"/>
        <v>344000000</v>
      </c>
      <c r="F523" s="211">
        <v>172000000</v>
      </c>
      <c r="G523" s="216">
        <v>0</v>
      </c>
      <c r="H523" s="211">
        <v>172000000</v>
      </c>
      <c r="I523" s="211">
        <v>0</v>
      </c>
      <c r="J523" s="211">
        <v>0</v>
      </c>
      <c r="K523" s="211">
        <v>0</v>
      </c>
      <c r="L523" s="211">
        <f t="shared" si="25"/>
        <v>0</v>
      </c>
      <c r="M523" s="211">
        <v>0</v>
      </c>
      <c r="N523" s="211">
        <v>0</v>
      </c>
      <c r="O523" s="211">
        <v>0</v>
      </c>
      <c r="P523" s="211">
        <v>0</v>
      </c>
      <c r="Q523" s="211">
        <v>0</v>
      </c>
      <c r="R523" s="211">
        <v>0</v>
      </c>
      <c r="S523" s="211">
        <f t="shared" si="26"/>
        <v>344000000</v>
      </c>
      <c r="T523" s="211">
        <v>413</v>
      </c>
      <c r="U523" s="209" t="s">
        <v>22</v>
      </c>
      <c r="V523" s="209" t="s">
        <v>821</v>
      </c>
      <c r="W523" s="209" t="s">
        <v>23</v>
      </c>
      <c r="X523" s="209" t="s">
        <v>821</v>
      </c>
      <c r="Y523" s="209" t="s">
        <v>76</v>
      </c>
      <c r="Z523" s="209" t="s">
        <v>135</v>
      </c>
      <c r="AA523" s="209" t="s">
        <v>136</v>
      </c>
      <c r="AB523" s="213" t="s">
        <v>1129</v>
      </c>
      <c r="AC523" s="214">
        <v>41835</v>
      </c>
    </row>
    <row r="524" spans="1:29" s="198" customFormat="1" ht="45" hidden="1" x14ac:dyDescent="0.2">
      <c r="A524" s="207">
        <v>2013520000581</v>
      </c>
      <c r="B524" s="208" t="s">
        <v>822</v>
      </c>
      <c r="C524" s="209" t="s">
        <v>249</v>
      </c>
      <c r="D524" s="209" t="s">
        <v>1428</v>
      </c>
      <c r="E524" s="216">
        <f t="shared" si="24"/>
        <v>50822999</v>
      </c>
      <c r="F524" s="211">
        <v>0</v>
      </c>
      <c r="G524" s="216">
        <v>50822999</v>
      </c>
      <c r="H524" s="211">
        <v>0</v>
      </c>
      <c r="I524" s="211">
        <v>0</v>
      </c>
      <c r="J524" s="211">
        <v>0</v>
      </c>
      <c r="K524" s="211">
        <v>0</v>
      </c>
      <c r="L524" s="211">
        <f t="shared" si="25"/>
        <v>0</v>
      </c>
      <c r="M524" s="211">
        <v>0</v>
      </c>
      <c r="N524" s="211">
        <v>0</v>
      </c>
      <c r="O524" s="211">
        <v>0</v>
      </c>
      <c r="P524" s="211">
        <v>0</v>
      </c>
      <c r="Q524" s="211">
        <v>0</v>
      </c>
      <c r="R524" s="211">
        <v>0</v>
      </c>
      <c r="S524" s="211">
        <f t="shared" si="26"/>
        <v>50822999</v>
      </c>
      <c r="T524" s="211">
        <v>2330</v>
      </c>
      <c r="U524" s="209" t="s">
        <v>40</v>
      </c>
      <c r="V524" s="209" t="s">
        <v>686</v>
      </c>
      <c r="W524" s="209" t="s">
        <v>42</v>
      </c>
      <c r="X524" s="209" t="s">
        <v>686</v>
      </c>
      <c r="Y524" s="209" t="s">
        <v>145</v>
      </c>
      <c r="Z524" s="209" t="s">
        <v>146</v>
      </c>
      <c r="AA524" s="209" t="s">
        <v>147</v>
      </c>
      <c r="AB524" s="213" t="s">
        <v>1129</v>
      </c>
      <c r="AC524" s="214">
        <v>41835</v>
      </c>
    </row>
    <row r="525" spans="1:29" s="198" customFormat="1" ht="45" hidden="1" x14ac:dyDescent="0.2">
      <c r="A525" s="207">
        <v>2013520000582</v>
      </c>
      <c r="B525" s="208" t="s">
        <v>823</v>
      </c>
      <c r="C525" s="209" t="s">
        <v>16</v>
      </c>
      <c r="D525" s="209" t="s">
        <v>1428</v>
      </c>
      <c r="E525" s="216">
        <f t="shared" si="24"/>
        <v>119123182</v>
      </c>
      <c r="F525" s="211">
        <v>0</v>
      </c>
      <c r="G525" s="216">
        <v>0</v>
      </c>
      <c r="H525" s="211">
        <v>0</v>
      </c>
      <c r="I525" s="211">
        <v>0</v>
      </c>
      <c r="J525" s="211">
        <v>0</v>
      </c>
      <c r="K525" s="211">
        <v>119123182</v>
      </c>
      <c r="L525" s="211">
        <f t="shared" si="25"/>
        <v>0</v>
      </c>
      <c r="M525" s="211">
        <v>0</v>
      </c>
      <c r="N525" s="211">
        <v>0</v>
      </c>
      <c r="O525" s="211">
        <v>0</v>
      </c>
      <c r="P525" s="211">
        <v>0</v>
      </c>
      <c r="Q525" s="211">
        <v>0</v>
      </c>
      <c r="R525" s="211">
        <v>0</v>
      </c>
      <c r="S525" s="211">
        <f t="shared" si="26"/>
        <v>119123182</v>
      </c>
      <c r="T525" s="211">
        <v>2049</v>
      </c>
      <c r="U525" s="209" t="s">
        <v>22</v>
      </c>
      <c r="V525" s="209" t="s">
        <v>824</v>
      </c>
      <c r="W525" s="209" t="s">
        <v>23</v>
      </c>
      <c r="X525" s="209" t="s">
        <v>824</v>
      </c>
      <c r="Y525" s="209" t="s">
        <v>76</v>
      </c>
      <c r="Z525" s="209" t="s">
        <v>135</v>
      </c>
      <c r="AA525" s="209" t="s">
        <v>136</v>
      </c>
      <c r="AB525" s="213" t="s">
        <v>1130</v>
      </c>
      <c r="AC525" s="214">
        <v>41584</v>
      </c>
    </row>
    <row r="526" spans="1:29" s="198" customFormat="1" ht="45" hidden="1" x14ac:dyDescent="0.2">
      <c r="A526" s="207">
        <v>2013520000583</v>
      </c>
      <c r="B526" s="208" t="s">
        <v>825</v>
      </c>
      <c r="C526" s="209" t="s">
        <v>291</v>
      </c>
      <c r="D526" s="209" t="s">
        <v>1428</v>
      </c>
      <c r="E526" s="216">
        <f t="shared" si="24"/>
        <v>135630798</v>
      </c>
      <c r="F526" s="211">
        <v>0</v>
      </c>
      <c r="G526" s="216">
        <v>0</v>
      </c>
      <c r="H526" s="211">
        <v>135630798</v>
      </c>
      <c r="I526" s="211">
        <v>0</v>
      </c>
      <c r="J526" s="211">
        <v>0</v>
      </c>
      <c r="K526" s="211">
        <v>0</v>
      </c>
      <c r="L526" s="211">
        <f t="shared" si="25"/>
        <v>0</v>
      </c>
      <c r="M526" s="211">
        <v>0</v>
      </c>
      <c r="N526" s="211">
        <v>0</v>
      </c>
      <c r="O526" s="211">
        <v>0</v>
      </c>
      <c r="P526" s="211">
        <v>0</v>
      </c>
      <c r="Q526" s="211">
        <v>0</v>
      </c>
      <c r="R526" s="211">
        <v>0</v>
      </c>
      <c r="S526" s="211">
        <f t="shared" si="26"/>
        <v>135630798</v>
      </c>
      <c r="T526" s="211">
        <v>13600</v>
      </c>
      <c r="U526" s="209" t="s">
        <v>22</v>
      </c>
      <c r="V526" s="209" t="s">
        <v>826</v>
      </c>
      <c r="W526" s="209" t="s">
        <v>23</v>
      </c>
      <c r="X526" s="209" t="s">
        <v>827</v>
      </c>
      <c r="Y526" s="209" t="s">
        <v>76</v>
      </c>
      <c r="Z526" s="209" t="s">
        <v>135</v>
      </c>
      <c r="AA526" s="209" t="s">
        <v>136</v>
      </c>
      <c r="AB526" s="213" t="s">
        <v>1130</v>
      </c>
      <c r="AC526" s="214">
        <v>41674</v>
      </c>
    </row>
    <row r="527" spans="1:29" s="198" customFormat="1" ht="22.5" hidden="1" x14ac:dyDescent="0.2">
      <c r="A527" s="207">
        <v>2013520000584</v>
      </c>
      <c r="B527" s="208" t="s">
        <v>1136</v>
      </c>
      <c r="C527" s="225" t="s">
        <v>55</v>
      </c>
      <c r="D527" s="209" t="s">
        <v>1430</v>
      </c>
      <c r="E527" s="216">
        <f t="shared" si="24"/>
        <v>0</v>
      </c>
      <c r="F527" s="211">
        <v>0</v>
      </c>
      <c r="G527" s="216">
        <v>0</v>
      </c>
      <c r="H527" s="211">
        <v>0</v>
      </c>
      <c r="I527" s="211">
        <v>0</v>
      </c>
      <c r="J527" s="211">
        <v>0</v>
      </c>
      <c r="K527" s="211">
        <v>0</v>
      </c>
      <c r="L527" s="211">
        <f t="shared" si="25"/>
        <v>0</v>
      </c>
      <c r="M527" s="211">
        <v>0</v>
      </c>
      <c r="N527" s="211">
        <v>0</v>
      </c>
      <c r="O527" s="211">
        <v>0</v>
      </c>
      <c r="P527" s="211">
        <v>0</v>
      </c>
      <c r="Q527" s="211">
        <v>0</v>
      </c>
      <c r="R527" s="211">
        <v>0</v>
      </c>
      <c r="S527" s="211">
        <v>0</v>
      </c>
      <c r="T527" s="211">
        <v>0</v>
      </c>
      <c r="U527" s="209" t="s">
        <v>1418</v>
      </c>
      <c r="V527" s="209" t="s">
        <v>1389</v>
      </c>
      <c r="W527" s="209" t="s">
        <v>1262</v>
      </c>
      <c r="X527" s="209" t="s">
        <v>1389</v>
      </c>
      <c r="Y527" s="209"/>
      <c r="Z527" s="209"/>
      <c r="AA527" s="209"/>
      <c r="AB527" s="213" t="s">
        <v>1134</v>
      </c>
      <c r="AC527" s="214">
        <v>41584</v>
      </c>
    </row>
    <row r="528" spans="1:29" s="198" customFormat="1" ht="33.75" hidden="1" x14ac:dyDescent="0.2">
      <c r="A528" s="207">
        <v>2013520000585</v>
      </c>
      <c r="B528" s="208" t="s">
        <v>828</v>
      </c>
      <c r="C528" s="209" t="s">
        <v>249</v>
      </c>
      <c r="D528" s="209" t="s">
        <v>1428</v>
      </c>
      <c r="E528" s="216">
        <f t="shared" si="24"/>
        <v>64192111</v>
      </c>
      <c r="F528" s="211">
        <v>0</v>
      </c>
      <c r="G528" s="216">
        <v>64192111</v>
      </c>
      <c r="H528" s="211">
        <v>0</v>
      </c>
      <c r="I528" s="211">
        <v>0</v>
      </c>
      <c r="J528" s="211">
        <v>0</v>
      </c>
      <c r="K528" s="211">
        <v>0</v>
      </c>
      <c r="L528" s="211">
        <f t="shared" si="25"/>
        <v>0</v>
      </c>
      <c r="M528" s="211">
        <v>0</v>
      </c>
      <c r="N528" s="211">
        <v>0</v>
      </c>
      <c r="O528" s="211">
        <v>0</v>
      </c>
      <c r="P528" s="211">
        <v>0</v>
      </c>
      <c r="Q528" s="211">
        <v>0</v>
      </c>
      <c r="R528" s="211">
        <v>0</v>
      </c>
      <c r="S528" s="211">
        <f t="shared" si="26"/>
        <v>64192111</v>
      </c>
      <c r="T528" s="211">
        <v>600</v>
      </c>
      <c r="U528" s="209" t="s">
        <v>12</v>
      </c>
      <c r="V528" s="209" t="s">
        <v>13</v>
      </c>
      <c r="W528" s="209" t="s">
        <v>27</v>
      </c>
      <c r="X528" s="209" t="s">
        <v>829</v>
      </c>
      <c r="Y528" s="209" t="s">
        <v>76</v>
      </c>
      <c r="Z528" s="209" t="s">
        <v>77</v>
      </c>
      <c r="AA528" s="209" t="s">
        <v>164</v>
      </c>
      <c r="AB528" s="213" t="s">
        <v>1129</v>
      </c>
      <c r="AC528" s="214">
        <v>41584</v>
      </c>
    </row>
    <row r="529" spans="1:29" s="198" customFormat="1" ht="45" hidden="1" x14ac:dyDescent="0.2">
      <c r="A529" s="207">
        <v>2013520000586</v>
      </c>
      <c r="B529" s="208" t="s">
        <v>830</v>
      </c>
      <c r="C529" s="209" t="s">
        <v>171</v>
      </c>
      <c r="D529" s="209" t="s">
        <v>1430</v>
      </c>
      <c r="E529" s="216">
        <f t="shared" si="24"/>
        <v>120000000</v>
      </c>
      <c r="F529" s="211">
        <v>0</v>
      </c>
      <c r="G529" s="216">
        <v>100000000</v>
      </c>
      <c r="H529" s="211">
        <v>0</v>
      </c>
      <c r="I529" s="211">
        <v>0</v>
      </c>
      <c r="J529" s="211">
        <v>0</v>
      </c>
      <c r="K529" s="211">
        <v>20000000</v>
      </c>
      <c r="L529" s="211">
        <f t="shared" si="25"/>
        <v>0</v>
      </c>
      <c r="M529" s="211">
        <v>0</v>
      </c>
      <c r="N529" s="211">
        <v>0</v>
      </c>
      <c r="O529" s="211">
        <v>0</v>
      </c>
      <c r="P529" s="211">
        <v>0</v>
      </c>
      <c r="Q529" s="211">
        <v>0</v>
      </c>
      <c r="R529" s="211">
        <v>0</v>
      </c>
      <c r="S529" s="211">
        <f t="shared" si="26"/>
        <v>120000000</v>
      </c>
      <c r="T529" s="211">
        <v>13000</v>
      </c>
      <c r="U529" s="209" t="s">
        <v>22</v>
      </c>
      <c r="V529" s="209" t="s">
        <v>831</v>
      </c>
      <c r="W529" s="209" t="s">
        <v>23</v>
      </c>
      <c r="X529" s="209" t="s">
        <v>831</v>
      </c>
      <c r="Y529" s="209" t="s">
        <v>76</v>
      </c>
      <c r="Z529" s="209" t="s">
        <v>135</v>
      </c>
      <c r="AA529" s="209" t="s">
        <v>136</v>
      </c>
      <c r="AB529" s="213" t="s">
        <v>1130</v>
      </c>
      <c r="AC529" s="214">
        <v>41673</v>
      </c>
    </row>
    <row r="530" spans="1:29" s="198" customFormat="1" ht="45" hidden="1" x14ac:dyDescent="0.2">
      <c r="A530" s="207">
        <v>2013520000587</v>
      </c>
      <c r="B530" s="208" t="s">
        <v>832</v>
      </c>
      <c r="C530" s="209" t="s">
        <v>725</v>
      </c>
      <c r="D530" s="209" t="s">
        <v>1427</v>
      </c>
      <c r="E530" s="216">
        <f t="shared" si="24"/>
        <v>60000000</v>
      </c>
      <c r="F530" s="211">
        <v>60000000</v>
      </c>
      <c r="G530" s="216">
        <v>0</v>
      </c>
      <c r="H530" s="211">
        <v>0</v>
      </c>
      <c r="I530" s="211">
        <v>0</v>
      </c>
      <c r="J530" s="211">
        <v>0</v>
      </c>
      <c r="K530" s="211">
        <v>0</v>
      </c>
      <c r="L530" s="211">
        <f t="shared" si="25"/>
        <v>0</v>
      </c>
      <c r="M530" s="211">
        <v>0</v>
      </c>
      <c r="N530" s="211">
        <v>0</v>
      </c>
      <c r="O530" s="211">
        <v>0</v>
      </c>
      <c r="P530" s="211">
        <v>0</v>
      </c>
      <c r="Q530" s="211">
        <v>0</v>
      </c>
      <c r="R530" s="211">
        <v>0</v>
      </c>
      <c r="S530" s="211">
        <f t="shared" si="26"/>
        <v>60000000</v>
      </c>
      <c r="T530" s="211">
        <v>10323</v>
      </c>
      <c r="U530" s="209" t="s">
        <v>22</v>
      </c>
      <c r="V530" s="209" t="s">
        <v>811</v>
      </c>
      <c r="W530" s="209" t="s">
        <v>23</v>
      </c>
      <c r="X530" s="209" t="s">
        <v>811</v>
      </c>
      <c r="Y530" s="209" t="s">
        <v>76</v>
      </c>
      <c r="Z530" s="209" t="s">
        <v>135</v>
      </c>
      <c r="AA530" s="209" t="s">
        <v>136</v>
      </c>
      <c r="AB530" s="213" t="s">
        <v>1129</v>
      </c>
      <c r="AC530" s="214">
        <v>41696</v>
      </c>
    </row>
    <row r="531" spans="1:29" s="198" customFormat="1" ht="45" hidden="1" x14ac:dyDescent="0.2">
      <c r="A531" s="207">
        <v>2013520000588</v>
      </c>
      <c r="B531" s="208" t="s">
        <v>833</v>
      </c>
      <c r="C531" s="209" t="s">
        <v>461</v>
      </c>
      <c r="D531" s="209" t="s">
        <v>1419</v>
      </c>
      <c r="E531" s="216">
        <f t="shared" si="24"/>
        <v>140000000</v>
      </c>
      <c r="F531" s="211">
        <v>70000000</v>
      </c>
      <c r="G531" s="216">
        <v>30000000</v>
      </c>
      <c r="H531" s="211">
        <v>0</v>
      </c>
      <c r="I531" s="211">
        <v>0</v>
      </c>
      <c r="J531" s="211">
        <v>0</v>
      </c>
      <c r="K531" s="211">
        <v>40000000</v>
      </c>
      <c r="L531" s="211">
        <f t="shared" si="25"/>
        <v>0</v>
      </c>
      <c r="M531" s="211">
        <v>0</v>
      </c>
      <c r="N531" s="211">
        <v>0</v>
      </c>
      <c r="O531" s="211">
        <v>0</v>
      </c>
      <c r="P531" s="211">
        <v>0</v>
      </c>
      <c r="Q531" s="211">
        <v>0</v>
      </c>
      <c r="R531" s="211">
        <v>0</v>
      </c>
      <c r="S531" s="211">
        <f t="shared" si="26"/>
        <v>140000000</v>
      </c>
      <c r="T531" s="211">
        <v>15328</v>
      </c>
      <c r="U531" s="209" t="s">
        <v>22</v>
      </c>
      <c r="V531" s="209" t="s">
        <v>834</v>
      </c>
      <c r="W531" s="209" t="s">
        <v>23</v>
      </c>
      <c r="X531" s="209" t="s">
        <v>834</v>
      </c>
      <c r="Y531" s="209" t="s">
        <v>76</v>
      </c>
      <c r="Z531" s="209" t="s">
        <v>135</v>
      </c>
      <c r="AA531" s="209" t="s">
        <v>136</v>
      </c>
      <c r="AB531" s="213" t="s">
        <v>1129</v>
      </c>
      <c r="AC531" s="214">
        <v>41586</v>
      </c>
    </row>
    <row r="532" spans="1:29" s="198" customFormat="1" ht="45" hidden="1" x14ac:dyDescent="0.2">
      <c r="A532" s="219">
        <v>2013520000589</v>
      </c>
      <c r="B532" s="208" t="s">
        <v>835</v>
      </c>
      <c r="C532" s="209" t="s">
        <v>43</v>
      </c>
      <c r="D532" s="209" t="s">
        <v>1425</v>
      </c>
      <c r="E532" s="216">
        <f t="shared" si="24"/>
        <v>60000000</v>
      </c>
      <c r="F532" s="211">
        <v>0</v>
      </c>
      <c r="G532" s="216">
        <v>54000000</v>
      </c>
      <c r="H532" s="211">
        <v>6000000</v>
      </c>
      <c r="I532" s="211">
        <v>0</v>
      </c>
      <c r="J532" s="211">
        <v>0</v>
      </c>
      <c r="K532" s="211">
        <v>0</v>
      </c>
      <c r="L532" s="211">
        <f t="shared" si="25"/>
        <v>6000000</v>
      </c>
      <c r="M532" s="211">
        <v>0</v>
      </c>
      <c r="N532" s="211">
        <v>6000000</v>
      </c>
      <c r="O532" s="211">
        <v>0</v>
      </c>
      <c r="P532" s="211">
        <v>0</v>
      </c>
      <c r="Q532" s="211">
        <v>0</v>
      </c>
      <c r="R532" s="211">
        <v>0</v>
      </c>
      <c r="S532" s="211">
        <f t="shared" si="26"/>
        <v>66000000</v>
      </c>
      <c r="T532" s="211">
        <v>400</v>
      </c>
      <c r="U532" s="209" t="s">
        <v>12</v>
      </c>
      <c r="V532" s="209" t="s">
        <v>286</v>
      </c>
      <c r="W532" s="209" t="s">
        <v>27</v>
      </c>
      <c r="X532" s="209" t="s">
        <v>286</v>
      </c>
      <c r="Y532" s="209" t="s">
        <v>76</v>
      </c>
      <c r="Z532" s="209" t="s">
        <v>135</v>
      </c>
      <c r="AA532" s="209" t="s">
        <v>136</v>
      </c>
      <c r="AB532" s="213" t="s">
        <v>1415</v>
      </c>
      <c r="AC532" s="214">
        <v>41584</v>
      </c>
    </row>
    <row r="533" spans="1:29" s="198" customFormat="1" ht="45" hidden="1" x14ac:dyDescent="0.2">
      <c r="A533" s="207">
        <v>2013520000590</v>
      </c>
      <c r="B533" s="208" t="s">
        <v>836</v>
      </c>
      <c r="C533" s="209" t="s">
        <v>33</v>
      </c>
      <c r="D533" s="209" t="s">
        <v>1430</v>
      </c>
      <c r="E533" s="216">
        <f t="shared" si="24"/>
        <v>76877881</v>
      </c>
      <c r="F533" s="211">
        <v>0</v>
      </c>
      <c r="G533" s="216">
        <v>69877881</v>
      </c>
      <c r="H533" s="211">
        <v>7000000</v>
      </c>
      <c r="I533" s="211">
        <v>0</v>
      </c>
      <c r="J533" s="211">
        <v>0</v>
      </c>
      <c r="K533" s="211">
        <v>0</v>
      </c>
      <c r="L533" s="211">
        <f t="shared" si="25"/>
        <v>0</v>
      </c>
      <c r="M533" s="211">
        <v>0</v>
      </c>
      <c r="N533" s="211">
        <v>0</v>
      </c>
      <c r="O533" s="211">
        <v>0</v>
      </c>
      <c r="P533" s="211">
        <v>0</v>
      </c>
      <c r="Q533" s="211">
        <v>0</v>
      </c>
      <c r="R533" s="211">
        <v>0</v>
      </c>
      <c r="S533" s="211">
        <f t="shared" si="26"/>
        <v>76877881</v>
      </c>
      <c r="T533" s="211">
        <v>153</v>
      </c>
      <c r="U533" s="209" t="s">
        <v>12</v>
      </c>
      <c r="V533" s="209" t="s">
        <v>301</v>
      </c>
      <c r="W533" s="209" t="s">
        <v>17</v>
      </c>
      <c r="X533" s="209" t="s">
        <v>301</v>
      </c>
      <c r="Y533" s="209" t="s">
        <v>76</v>
      </c>
      <c r="Z533" s="209" t="s">
        <v>135</v>
      </c>
      <c r="AA533" s="209" t="s">
        <v>136</v>
      </c>
      <c r="AB533" s="213" t="s">
        <v>1129</v>
      </c>
      <c r="AC533" s="214">
        <v>41585</v>
      </c>
    </row>
    <row r="534" spans="1:29" s="198" customFormat="1" ht="45" hidden="1" x14ac:dyDescent="0.2">
      <c r="A534" s="207">
        <v>2013520000591</v>
      </c>
      <c r="B534" s="208" t="s">
        <v>837</v>
      </c>
      <c r="C534" s="209" t="s">
        <v>72</v>
      </c>
      <c r="D534" s="209" t="s">
        <v>1420</v>
      </c>
      <c r="E534" s="216">
        <f t="shared" si="24"/>
        <v>704741241</v>
      </c>
      <c r="F534" s="211">
        <v>504741241</v>
      </c>
      <c r="G534" s="216">
        <v>200000000</v>
      </c>
      <c r="H534" s="211">
        <v>0</v>
      </c>
      <c r="I534" s="211">
        <v>0</v>
      </c>
      <c r="J534" s="211">
        <v>0</v>
      </c>
      <c r="K534" s="211">
        <v>0</v>
      </c>
      <c r="L534" s="211">
        <f t="shared" si="25"/>
        <v>0</v>
      </c>
      <c r="M534" s="211">
        <v>0</v>
      </c>
      <c r="N534" s="211">
        <v>0</v>
      </c>
      <c r="O534" s="211">
        <v>0</v>
      </c>
      <c r="P534" s="211">
        <v>0</v>
      </c>
      <c r="Q534" s="211">
        <v>0</v>
      </c>
      <c r="R534" s="211">
        <v>0</v>
      </c>
      <c r="S534" s="211">
        <f t="shared" si="26"/>
        <v>704741241</v>
      </c>
      <c r="T534" s="211">
        <v>11294</v>
      </c>
      <c r="U534" s="209" t="s">
        <v>22</v>
      </c>
      <c r="V534" s="209" t="s">
        <v>838</v>
      </c>
      <c r="W534" s="209" t="s">
        <v>23</v>
      </c>
      <c r="X534" s="209" t="s">
        <v>839</v>
      </c>
      <c r="Y534" s="209" t="s">
        <v>76</v>
      </c>
      <c r="Z534" s="209" t="s">
        <v>135</v>
      </c>
      <c r="AA534" s="209" t="s">
        <v>136</v>
      </c>
      <c r="AB534" s="213" t="s">
        <v>1130</v>
      </c>
      <c r="AC534" s="214">
        <v>41612</v>
      </c>
    </row>
    <row r="535" spans="1:29" s="198" customFormat="1" ht="56.25" hidden="1" x14ac:dyDescent="0.2">
      <c r="A535" s="207">
        <v>2013520000592</v>
      </c>
      <c r="B535" s="208" t="s">
        <v>840</v>
      </c>
      <c r="C535" s="209" t="s">
        <v>249</v>
      </c>
      <c r="D535" s="209" t="s">
        <v>1428</v>
      </c>
      <c r="E535" s="216">
        <f t="shared" si="24"/>
        <v>219387310</v>
      </c>
      <c r="F535" s="211">
        <v>0</v>
      </c>
      <c r="G535" s="216">
        <v>199387310</v>
      </c>
      <c r="H535" s="211">
        <v>20000000</v>
      </c>
      <c r="I535" s="211">
        <v>0</v>
      </c>
      <c r="J535" s="211">
        <v>0</v>
      </c>
      <c r="K535" s="211">
        <v>0</v>
      </c>
      <c r="L535" s="211">
        <f t="shared" si="25"/>
        <v>0</v>
      </c>
      <c r="M535" s="211">
        <v>0</v>
      </c>
      <c r="N535" s="211">
        <v>0</v>
      </c>
      <c r="O535" s="211">
        <v>0</v>
      </c>
      <c r="P535" s="211">
        <v>0</v>
      </c>
      <c r="Q535" s="211">
        <v>0</v>
      </c>
      <c r="R535" s="211">
        <v>0</v>
      </c>
      <c r="S535" s="211">
        <f t="shared" si="26"/>
        <v>219387310</v>
      </c>
      <c r="T535" s="211">
        <v>430</v>
      </c>
      <c r="U535" s="209" t="s">
        <v>204</v>
      </c>
      <c r="V535" s="209" t="s">
        <v>686</v>
      </c>
      <c r="W535" s="209" t="s">
        <v>14</v>
      </c>
      <c r="X535" s="209" t="s">
        <v>686</v>
      </c>
      <c r="Y535" s="209" t="s">
        <v>174</v>
      </c>
      <c r="Z535" s="209" t="s">
        <v>206</v>
      </c>
      <c r="AA535" s="209" t="s">
        <v>207</v>
      </c>
      <c r="AB535" s="213" t="s">
        <v>1129</v>
      </c>
      <c r="AC535" s="214">
        <v>41586</v>
      </c>
    </row>
    <row r="536" spans="1:29" s="198" customFormat="1" ht="56.25" hidden="1" x14ac:dyDescent="0.2">
      <c r="A536" s="207">
        <v>2013520000593</v>
      </c>
      <c r="B536" s="208" t="s">
        <v>841</v>
      </c>
      <c r="C536" s="209" t="s">
        <v>249</v>
      </c>
      <c r="D536" s="209" t="s">
        <v>1428</v>
      </c>
      <c r="E536" s="216">
        <f t="shared" si="24"/>
        <v>1047306991</v>
      </c>
      <c r="F536" s="211">
        <v>0</v>
      </c>
      <c r="G536" s="216">
        <v>705414711</v>
      </c>
      <c r="H536" s="211">
        <v>341892280</v>
      </c>
      <c r="I536" s="211">
        <v>0</v>
      </c>
      <c r="J536" s="211">
        <v>0</v>
      </c>
      <c r="K536" s="211">
        <v>0</v>
      </c>
      <c r="L536" s="211">
        <f t="shared" si="25"/>
        <v>0</v>
      </c>
      <c r="M536" s="211">
        <v>0</v>
      </c>
      <c r="N536" s="211">
        <v>0</v>
      </c>
      <c r="O536" s="211">
        <v>0</v>
      </c>
      <c r="P536" s="211">
        <v>0</v>
      </c>
      <c r="Q536" s="211">
        <v>0</v>
      </c>
      <c r="R536" s="211">
        <v>0</v>
      </c>
      <c r="S536" s="211">
        <f t="shared" si="26"/>
        <v>1047306991</v>
      </c>
      <c r="T536" s="211">
        <v>9878</v>
      </c>
      <c r="U536" s="209" t="s">
        <v>204</v>
      </c>
      <c r="V536" s="209" t="s">
        <v>842</v>
      </c>
      <c r="W536" s="209" t="s">
        <v>217</v>
      </c>
      <c r="X536" s="209" t="s">
        <v>686</v>
      </c>
      <c r="Y536" s="209" t="s">
        <v>174</v>
      </c>
      <c r="Z536" s="209" t="s">
        <v>206</v>
      </c>
      <c r="AA536" s="209" t="s">
        <v>207</v>
      </c>
      <c r="AB536" s="213" t="s">
        <v>1129</v>
      </c>
      <c r="AC536" s="214">
        <v>41586</v>
      </c>
    </row>
    <row r="537" spans="1:29" s="198" customFormat="1" ht="45" hidden="1" x14ac:dyDescent="0.2">
      <c r="A537" s="207">
        <v>2013520000594</v>
      </c>
      <c r="B537" s="208" t="s">
        <v>843</v>
      </c>
      <c r="C537" s="209" t="s">
        <v>30</v>
      </c>
      <c r="D537" s="209" t="s">
        <v>1430</v>
      </c>
      <c r="E537" s="216">
        <f t="shared" si="24"/>
        <v>57566588</v>
      </c>
      <c r="F537" s="211">
        <v>0</v>
      </c>
      <c r="G537" s="216">
        <v>52135777</v>
      </c>
      <c r="H537" s="211">
        <v>5430811</v>
      </c>
      <c r="I537" s="211">
        <v>0</v>
      </c>
      <c r="J537" s="211">
        <v>0</v>
      </c>
      <c r="K537" s="211">
        <v>0</v>
      </c>
      <c r="L537" s="211">
        <f t="shared" si="25"/>
        <v>0</v>
      </c>
      <c r="M537" s="211">
        <v>0</v>
      </c>
      <c r="N537" s="211">
        <v>0</v>
      </c>
      <c r="O537" s="211">
        <v>0</v>
      </c>
      <c r="P537" s="211">
        <v>0</v>
      </c>
      <c r="Q537" s="211">
        <v>0</v>
      </c>
      <c r="R537" s="211">
        <v>0</v>
      </c>
      <c r="S537" s="211">
        <f t="shared" si="26"/>
        <v>57566588</v>
      </c>
      <c r="T537" s="211">
        <v>400</v>
      </c>
      <c r="U537" s="209" t="s">
        <v>12</v>
      </c>
      <c r="V537" s="209" t="s">
        <v>686</v>
      </c>
      <c r="W537" s="209" t="s">
        <v>62</v>
      </c>
      <c r="X537" s="209" t="s">
        <v>686</v>
      </c>
      <c r="Y537" s="209" t="s">
        <v>76</v>
      </c>
      <c r="Z537" s="209" t="s">
        <v>135</v>
      </c>
      <c r="AA537" s="209" t="s">
        <v>136</v>
      </c>
      <c r="AB537" s="213" t="s">
        <v>1129</v>
      </c>
      <c r="AC537" s="214">
        <v>41585</v>
      </c>
    </row>
    <row r="538" spans="1:29" s="198" customFormat="1" ht="45" hidden="1" x14ac:dyDescent="0.2">
      <c r="A538" s="207">
        <v>2013520000595</v>
      </c>
      <c r="B538" s="208" t="s">
        <v>844</v>
      </c>
      <c r="C538" s="209" t="s">
        <v>389</v>
      </c>
      <c r="D538" s="209" t="s">
        <v>1423</v>
      </c>
      <c r="E538" s="216">
        <f t="shared" si="24"/>
        <v>77182954</v>
      </c>
      <c r="F538" s="211">
        <v>0</v>
      </c>
      <c r="G538" s="216">
        <v>77182954</v>
      </c>
      <c r="H538" s="211">
        <v>0</v>
      </c>
      <c r="I538" s="211">
        <v>0</v>
      </c>
      <c r="J538" s="211">
        <v>0</v>
      </c>
      <c r="K538" s="211">
        <v>0</v>
      </c>
      <c r="L538" s="211">
        <f t="shared" si="25"/>
        <v>0</v>
      </c>
      <c r="M538" s="211">
        <v>0</v>
      </c>
      <c r="N538" s="211">
        <v>0</v>
      </c>
      <c r="O538" s="211">
        <v>0</v>
      </c>
      <c r="P538" s="211">
        <v>0</v>
      </c>
      <c r="Q538" s="211">
        <v>0</v>
      </c>
      <c r="R538" s="211">
        <v>0</v>
      </c>
      <c r="S538" s="211">
        <f t="shared" si="26"/>
        <v>77182954</v>
      </c>
      <c r="T538" s="211">
        <v>541</v>
      </c>
      <c r="U538" s="209" t="s">
        <v>12</v>
      </c>
      <c r="V538" s="209" t="s">
        <v>13</v>
      </c>
      <c r="W538" s="209" t="s">
        <v>27</v>
      </c>
      <c r="X538" s="209" t="s">
        <v>845</v>
      </c>
      <c r="Y538" s="209" t="s">
        <v>76</v>
      </c>
      <c r="Z538" s="209" t="s">
        <v>135</v>
      </c>
      <c r="AA538" s="209" t="s">
        <v>136</v>
      </c>
      <c r="AB538" s="213" t="s">
        <v>1129</v>
      </c>
      <c r="AC538" s="214">
        <v>41586</v>
      </c>
    </row>
    <row r="539" spans="1:29" s="198" customFormat="1" ht="45" hidden="1" x14ac:dyDescent="0.2">
      <c r="A539" s="207">
        <v>2013520000596</v>
      </c>
      <c r="B539" s="208" t="s">
        <v>846</v>
      </c>
      <c r="C539" s="209" t="s">
        <v>295</v>
      </c>
      <c r="D539" s="209" t="s">
        <v>1424</v>
      </c>
      <c r="E539" s="216">
        <f t="shared" si="24"/>
        <v>595515137</v>
      </c>
      <c r="F539" s="211">
        <v>0</v>
      </c>
      <c r="G539" s="216">
        <v>527739292</v>
      </c>
      <c r="H539" s="211">
        <v>67775845</v>
      </c>
      <c r="I539" s="211">
        <v>0</v>
      </c>
      <c r="J539" s="211">
        <v>0</v>
      </c>
      <c r="K539" s="211">
        <v>0</v>
      </c>
      <c r="L539" s="211">
        <f t="shared" si="25"/>
        <v>0</v>
      </c>
      <c r="M539" s="211">
        <v>0</v>
      </c>
      <c r="N539" s="211">
        <v>0</v>
      </c>
      <c r="O539" s="211">
        <v>0</v>
      </c>
      <c r="P539" s="211">
        <v>0</v>
      </c>
      <c r="Q539" s="211">
        <v>0</v>
      </c>
      <c r="R539" s="211">
        <v>0</v>
      </c>
      <c r="S539" s="211">
        <f t="shared" si="26"/>
        <v>595515137</v>
      </c>
      <c r="T539" s="211">
        <v>6575</v>
      </c>
      <c r="U539" s="209" t="s">
        <v>22</v>
      </c>
      <c r="V539" s="209" t="s">
        <v>806</v>
      </c>
      <c r="W539" s="209" t="s">
        <v>23</v>
      </c>
      <c r="X539" s="209" t="s">
        <v>806</v>
      </c>
      <c r="Y539" s="209" t="s">
        <v>76</v>
      </c>
      <c r="Z539" s="209" t="s">
        <v>135</v>
      </c>
      <c r="AA539" s="209" t="s">
        <v>136</v>
      </c>
      <c r="AB539" s="213" t="s">
        <v>1129</v>
      </c>
      <c r="AC539" s="214">
        <v>41586</v>
      </c>
    </row>
    <row r="540" spans="1:29" s="198" customFormat="1" ht="45" hidden="1" x14ac:dyDescent="0.2">
      <c r="A540" s="207">
        <v>2014520000597</v>
      </c>
      <c r="B540" s="208" t="s">
        <v>1137</v>
      </c>
      <c r="C540" s="209" t="s">
        <v>44</v>
      </c>
      <c r="D540" s="209" t="s">
        <v>1426</v>
      </c>
      <c r="E540" s="216">
        <f t="shared" si="24"/>
        <v>299008374</v>
      </c>
      <c r="F540" s="211">
        <v>0</v>
      </c>
      <c r="G540" s="216">
        <v>49008374</v>
      </c>
      <c r="H540" s="211">
        <v>25000000</v>
      </c>
      <c r="I540" s="211">
        <v>200000000</v>
      </c>
      <c r="J540" s="211">
        <v>0</v>
      </c>
      <c r="K540" s="211">
        <v>25000000</v>
      </c>
      <c r="L540" s="211">
        <f t="shared" si="25"/>
        <v>174607527</v>
      </c>
      <c r="M540" s="211">
        <v>0</v>
      </c>
      <c r="N540" s="211">
        <v>-49008374</v>
      </c>
      <c r="O540" s="211">
        <v>0</v>
      </c>
      <c r="P540" s="211">
        <v>223615901</v>
      </c>
      <c r="Q540" s="211">
        <v>0</v>
      </c>
      <c r="R540" s="211">
        <v>0</v>
      </c>
      <c r="S540" s="211">
        <f t="shared" si="26"/>
        <v>473615901</v>
      </c>
      <c r="T540" s="211">
        <v>2777</v>
      </c>
      <c r="U540" s="209" t="s">
        <v>22</v>
      </c>
      <c r="V540" s="209" t="s">
        <v>1138</v>
      </c>
      <c r="W540" s="209" t="s">
        <v>23</v>
      </c>
      <c r="X540" s="209" t="s">
        <v>1138</v>
      </c>
      <c r="Y540" s="209" t="s">
        <v>76</v>
      </c>
      <c r="Z540" s="209" t="s">
        <v>135</v>
      </c>
      <c r="AA540" s="209" t="s">
        <v>136</v>
      </c>
      <c r="AB540" s="213" t="s">
        <v>1415</v>
      </c>
      <c r="AC540" s="214">
        <v>42072</v>
      </c>
    </row>
    <row r="541" spans="1:29" s="198" customFormat="1" ht="45" hidden="1" x14ac:dyDescent="0.2">
      <c r="A541" s="207">
        <v>2014520000597</v>
      </c>
      <c r="B541" s="208" t="s">
        <v>902</v>
      </c>
      <c r="C541" s="209" t="s">
        <v>44</v>
      </c>
      <c r="D541" s="209" t="s">
        <v>1426</v>
      </c>
      <c r="E541" s="216">
        <f t="shared" si="24"/>
        <v>299008374</v>
      </c>
      <c r="F541" s="211">
        <v>0</v>
      </c>
      <c r="G541" s="216">
        <v>49008374</v>
      </c>
      <c r="H541" s="211">
        <v>25000000</v>
      </c>
      <c r="I541" s="211">
        <v>200000000</v>
      </c>
      <c r="J541" s="211">
        <v>0</v>
      </c>
      <c r="K541" s="211">
        <v>25000000</v>
      </c>
      <c r="L541" s="211">
        <f t="shared" si="25"/>
        <v>174607527</v>
      </c>
      <c r="M541" s="211">
        <v>0</v>
      </c>
      <c r="N541" s="211">
        <v>-49008374</v>
      </c>
      <c r="O541" s="211">
        <v>0</v>
      </c>
      <c r="P541" s="211">
        <v>223615901</v>
      </c>
      <c r="Q541" s="211">
        <v>0</v>
      </c>
      <c r="R541" s="211">
        <v>0</v>
      </c>
      <c r="S541" s="211">
        <f t="shared" si="26"/>
        <v>473615901</v>
      </c>
      <c r="T541" s="211">
        <v>2777</v>
      </c>
      <c r="U541" s="209" t="s">
        <v>22</v>
      </c>
      <c r="V541" s="209" t="s">
        <v>903</v>
      </c>
      <c r="W541" s="209" t="s">
        <v>23</v>
      </c>
      <c r="X541" s="209" t="s">
        <v>903</v>
      </c>
      <c r="Y541" s="209" t="s">
        <v>76</v>
      </c>
      <c r="Z541" s="209" t="s">
        <v>135</v>
      </c>
      <c r="AA541" s="209" t="s">
        <v>136</v>
      </c>
      <c r="AB541" s="213" t="s">
        <v>1415</v>
      </c>
      <c r="AC541" s="214">
        <v>41591</v>
      </c>
    </row>
    <row r="542" spans="1:29" s="198" customFormat="1" ht="45" hidden="1" x14ac:dyDescent="0.2">
      <c r="A542" s="207">
        <v>2013520000598</v>
      </c>
      <c r="B542" s="208" t="s">
        <v>847</v>
      </c>
      <c r="C542" s="209" t="s">
        <v>227</v>
      </c>
      <c r="D542" s="209" t="s">
        <v>1430</v>
      </c>
      <c r="E542" s="216">
        <f t="shared" si="24"/>
        <v>35000000</v>
      </c>
      <c r="F542" s="211">
        <v>0</v>
      </c>
      <c r="G542" s="216">
        <v>30000000</v>
      </c>
      <c r="H542" s="211">
        <v>0</v>
      </c>
      <c r="I542" s="211">
        <v>0</v>
      </c>
      <c r="J542" s="211">
        <v>0</v>
      </c>
      <c r="K542" s="211">
        <v>5000000</v>
      </c>
      <c r="L542" s="211">
        <f t="shared" si="25"/>
        <v>0</v>
      </c>
      <c r="M542" s="211">
        <v>0</v>
      </c>
      <c r="N542" s="211">
        <v>0</v>
      </c>
      <c r="O542" s="211">
        <v>0</v>
      </c>
      <c r="P542" s="211">
        <v>0</v>
      </c>
      <c r="Q542" s="211">
        <v>0</v>
      </c>
      <c r="R542" s="211">
        <v>0</v>
      </c>
      <c r="S542" s="211">
        <f t="shared" si="26"/>
        <v>35000000</v>
      </c>
      <c r="T542" s="211">
        <v>17640</v>
      </c>
      <c r="U542" s="209" t="s">
        <v>22</v>
      </c>
      <c r="V542" s="209" t="s">
        <v>848</v>
      </c>
      <c r="W542" s="209" t="s">
        <v>23</v>
      </c>
      <c r="X542" s="209" t="s">
        <v>848</v>
      </c>
      <c r="Y542" s="209" t="s">
        <v>76</v>
      </c>
      <c r="Z542" s="209" t="s">
        <v>135</v>
      </c>
      <c r="AA542" s="209" t="s">
        <v>136</v>
      </c>
      <c r="AB542" s="213" t="s">
        <v>1129</v>
      </c>
      <c r="AC542" s="214">
        <v>41586</v>
      </c>
    </row>
    <row r="543" spans="1:29" s="198" customFormat="1" ht="45" hidden="1" x14ac:dyDescent="0.2">
      <c r="A543" s="207">
        <v>2013520000599</v>
      </c>
      <c r="B543" s="208" t="s">
        <v>849</v>
      </c>
      <c r="C543" s="209" t="s">
        <v>392</v>
      </c>
      <c r="D543" s="209" t="s">
        <v>1431</v>
      </c>
      <c r="E543" s="216">
        <f t="shared" si="24"/>
        <v>133000000</v>
      </c>
      <c r="F543" s="211">
        <v>70000000</v>
      </c>
      <c r="G543" s="216">
        <v>50000000</v>
      </c>
      <c r="H543" s="211">
        <v>0</v>
      </c>
      <c r="I543" s="211">
        <v>0</v>
      </c>
      <c r="J543" s="211">
        <v>0</v>
      </c>
      <c r="K543" s="211">
        <v>13000000</v>
      </c>
      <c r="L543" s="211">
        <f t="shared" si="25"/>
        <v>0</v>
      </c>
      <c r="M543" s="211">
        <v>0</v>
      </c>
      <c r="N543" s="211">
        <v>0</v>
      </c>
      <c r="O543" s="211">
        <v>0</v>
      </c>
      <c r="P543" s="211">
        <v>0</v>
      </c>
      <c r="Q543" s="211">
        <v>0</v>
      </c>
      <c r="R543" s="211">
        <v>0</v>
      </c>
      <c r="S543" s="211">
        <f t="shared" si="26"/>
        <v>133000000</v>
      </c>
      <c r="T543" s="211">
        <v>460</v>
      </c>
      <c r="U543" s="209" t="s">
        <v>22</v>
      </c>
      <c r="V543" s="209" t="s">
        <v>850</v>
      </c>
      <c r="W543" s="209" t="s">
        <v>23</v>
      </c>
      <c r="X543" s="209" t="s">
        <v>850</v>
      </c>
      <c r="Y543" s="209" t="s">
        <v>76</v>
      </c>
      <c r="Z543" s="209" t="s">
        <v>135</v>
      </c>
      <c r="AA543" s="209" t="s">
        <v>851</v>
      </c>
      <c r="AB543" s="213" t="s">
        <v>1129</v>
      </c>
      <c r="AC543" s="214">
        <v>41586</v>
      </c>
    </row>
    <row r="544" spans="1:29" s="198" customFormat="1" ht="56.25" hidden="1" x14ac:dyDescent="0.2">
      <c r="A544" s="207">
        <v>2013520000600</v>
      </c>
      <c r="B544" s="208" t="s">
        <v>852</v>
      </c>
      <c r="C544" s="209" t="s">
        <v>455</v>
      </c>
      <c r="D544" s="209" t="s">
        <v>1424</v>
      </c>
      <c r="E544" s="216">
        <f t="shared" si="24"/>
        <v>80000000</v>
      </c>
      <c r="F544" s="211">
        <v>0</v>
      </c>
      <c r="G544" s="216">
        <v>80000000</v>
      </c>
      <c r="H544" s="211">
        <v>0</v>
      </c>
      <c r="I544" s="211">
        <v>0</v>
      </c>
      <c r="J544" s="211">
        <v>0</v>
      </c>
      <c r="K544" s="211">
        <v>0</v>
      </c>
      <c r="L544" s="211">
        <f t="shared" si="25"/>
        <v>0</v>
      </c>
      <c r="M544" s="211">
        <v>0</v>
      </c>
      <c r="N544" s="211">
        <v>0</v>
      </c>
      <c r="O544" s="211">
        <v>0</v>
      </c>
      <c r="P544" s="211">
        <v>0</v>
      </c>
      <c r="Q544" s="211">
        <v>0</v>
      </c>
      <c r="R544" s="211">
        <v>0</v>
      </c>
      <c r="S544" s="211">
        <f t="shared" si="26"/>
        <v>80000000</v>
      </c>
      <c r="T544" s="211">
        <v>347</v>
      </c>
      <c r="U544" s="209" t="s">
        <v>12</v>
      </c>
      <c r="V544" s="209" t="s">
        <v>853</v>
      </c>
      <c r="W544" s="209" t="s">
        <v>27</v>
      </c>
      <c r="X544" s="209" t="s">
        <v>853</v>
      </c>
      <c r="Y544" s="209" t="s">
        <v>76</v>
      </c>
      <c r="Z544" s="209" t="s">
        <v>135</v>
      </c>
      <c r="AA544" s="209" t="s">
        <v>136</v>
      </c>
      <c r="AB544" s="213" t="s">
        <v>1129</v>
      </c>
      <c r="AC544" s="214">
        <v>41586</v>
      </c>
    </row>
    <row r="545" spans="1:29" s="198" customFormat="1" ht="45" hidden="1" x14ac:dyDescent="0.2">
      <c r="A545" s="207">
        <v>2013520000601</v>
      </c>
      <c r="B545" s="208" t="s">
        <v>854</v>
      </c>
      <c r="C545" s="209" t="s">
        <v>61</v>
      </c>
      <c r="D545" s="209" t="s">
        <v>1423</v>
      </c>
      <c r="E545" s="216">
        <f t="shared" si="24"/>
        <v>115898423</v>
      </c>
      <c r="F545" s="211">
        <v>0</v>
      </c>
      <c r="G545" s="216">
        <v>115898423</v>
      </c>
      <c r="H545" s="211">
        <v>0</v>
      </c>
      <c r="I545" s="211">
        <v>0</v>
      </c>
      <c r="J545" s="211">
        <v>0</v>
      </c>
      <c r="K545" s="211">
        <v>0</v>
      </c>
      <c r="L545" s="211">
        <f t="shared" si="25"/>
        <v>0</v>
      </c>
      <c r="M545" s="211">
        <v>0</v>
      </c>
      <c r="N545" s="211">
        <v>0</v>
      </c>
      <c r="O545" s="211">
        <v>0</v>
      </c>
      <c r="P545" s="211">
        <v>0</v>
      </c>
      <c r="Q545" s="211">
        <v>0</v>
      </c>
      <c r="R545" s="211">
        <v>0</v>
      </c>
      <c r="S545" s="211">
        <f t="shared" si="26"/>
        <v>115898423</v>
      </c>
      <c r="T545" s="211">
        <v>220</v>
      </c>
      <c r="U545" s="209" t="s">
        <v>12</v>
      </c>
      <c r="V545" s="209" t="s">
        <v>855</v>
      </c>
      <c r="W545" s="209" t="s">
        <v>27</v>
      </c>
      <c r="X545" s="209" t="s">
        <v>855</v>
      </c>
      <c r="Y545" s="209" t="s">
        <v>76</v>
      </c>
      <c r="Z545" s="209" t="s">
        <v>135</v>
      </c>
      <c r="AA545" s="209" t="s">
        <v>136</v>
      </c>
      <c r="AB545" s="213" t="s">
        <v>1129</v>
      </c>
      <c r="AC545" s="214">
        <v>41586</v>
      </c>
    </row>
    <row r="546" spans="1:29" s="198" customFormat="1" ht="45" hidden="1" x14ac:dyDescent="0.2">
      <c r="A546" s="207">
        <v>2013520000602</v>
      </c>
      <c r="B546" s="208" t="s">
        <v>856</v>
      </c>
      <c r="C546" s="209" t="s">
        <v>56</v>
      </c>
      <c r="D546" s="209" t="s">
        <v>1430</v>
      </c>
      <c r="E546" s="216">
        <f t="shared" si="24"/>
        <v>200000000</v>
      </c>
      <c r="F546" s="211">
        <v>0</v>
      </c>
      <c r="G546" s="216">
        <v>100000000</v>
      </c>
      <c r="H546" s="211">
        <v>100000000</v>
      </c>
      <c r="I546" s="211">
        <v>0</v>
      </c>
      <c r="J546" s="211">
        <v>0</v>
      </c>
      <c r="K546" s="211">
        <v>0</v>
      </c>
      <c r="L546" s="211">
        <f t="shared" si="25"/>
        <v>0</v>
      </c>
      <c r="M546" s="211">
        <v>0</v>
      </c>
      <c r="N546" s="211">
        <v>0</v>
      </c>
      <c r="O546" s="211">
        <v>0</v>
      </c>
      <c r="P546" s="211">
        <v>0</v>
      </c>
      <c r="Q546" s="211">
        <v>0</v>
      </c>
      <c r="R546" s="211">
        <v>0</v>
      </c>
      <c r="S546" s="211">
        <f t="shared" si="26"/>
        <v>200000000</v>
      </c>
      <c r="T546" s="211">
        <v>1296</v>
      </c>
      <c r="U546" s="209" t="s">
        <v>12</v>
      </c>
      <c r="V546" s="209" t="s">
        <v>57</v>
      </c>
      <c r="W546" s="209" t="s">
        <v>34</v>
      </c>
      <c r="X546" s="209" t="s">
        <v>57</v>
      </c>
      <c r="Y546" s="209" t="s">
        <v>76</v>
      </c>
      <c r="Z546" s="209" t="s">
        <v>135</v>
      </c>
      <c r="AA546" s="209" t="s">
        <v>136</v>
      </c>
      <c r="AB546" s="213" t="s">
        <v>1129</v>
      </c>
      <c r="AC546" s="214">
        <v>41586</v>
      </c>
    </row>
    <row r="547" spans="1:29" s="198" customFormat="1" ht="45" hidden="1" x14ac:dyDescent="0.2">
      <c r="A547" s="207">
        <v>2013520000603</v>
      </c>
      <c r="B547" s="208" t="s">
        <v>857</v>
      </c>
      <c r="C547" s="209" t="s">
        <v>149</v>
      </c>
      <c r="D547" s="209" t="s">
        <v>1424</v>
      </c>
      <c r="E547" s="216">
        <f t="shared" si="24"/>
        <v>138067588</v>
      </c>
      <c r="F547" s="211">
        <v>0</v>
      </c>
      <c r="G547" s="216">
        <v>138067588</v>
      </c>
      <c r="H547" s="211">
        <v>0</v>
      </c>
      <c r="I547" s="211">
        <v>0</v>
      </c>
      <c r="J547" s="211">
        <v>0</v>
      </c>
      <c r="K547" s="211">
        <v>0</v>
      </c>
      <c r="L547" s="211">
        <f t="shared" si="25"/>
        <v>0</v>
      </c>
      <c r="M547" s="211">
        <v>0</v>
      </c>
      <c r="N547" s="211">
        <v>0</v>
      </c>
      <c r="O547" s="211">
        <v>0</v>
      </c>
      <c r="P547" s="211">
        <v>0</v>
      </c>
      <c r="Q547" s="211">
        <v>0</v>
      </c>
      <c r="R547" s="211">
        <v>0</v>
      </c>
      <c r="S547" s="211">
        <f t="shared" si="26"/>
        <v>138067588</v>
      </c>
      <c r="T547" s="211">
        <v>293</v>
      </c>
      <c r="U547" s="209" t="s">
        <v>12</v>
      </c>
      <c r="V547" s="209" t="s">
        <v>858</v>
      </c>
      <c r="W547" s="209" t="s">
        <v>27</v>
      </c>
      <c r="X547" s="209" t="s">
        <v>166</v>
      </c>
      <c r="Y547" s="209" t="s">
        <v>76</v>
      </c>
      <c r="Z547" s="209" t="s">
        <v>135</v>
      </c>
      <c r="AA547" s="209" t="s">
        <v>136</v>
      </c>
      <c r="AB547" s="213" t="s">
        <v>1129</v>
      </c>
      <c r="AC547" s="214">
        <v>41586</v>
      </c>
    </row>
    <row r="548" spans="1:29" s="198" customFormat="1" ht="56.25" hidden="1" x14ac:dyDescent="0.2">
      <c r="A548" s="207">
        <v>2013520000604</v>
      </c>
      <c r="B548" s="208" t="s">
        <v>859</v>
      </c>
      <c r="C548" s="209" t="s">
        <v>374</v>
      </c>
      <c r="D548" s="209" t="s">
        <v>1426</v>
      </c>
      <c r="E548" s="216">
        <f t="shared" si="24"/>
        <v>40060000</v>
      </c>
      <c r="F548" s="211">
        <v>0</v>
      </c>
      <c r="G548" s="216">
        <v>40060000</v>
      </c>
      <c r="H548" s="211">
        <v>0</v>
      </c>
      <c r="I548" s="211">
        <v>0</v>
      </c>
      <c r="J548" s="211">
        <v>0</v>
      </c>
      <c r="K548" s="211">
        <v>0</v>
      </c>
      <c r="L548" s="211">
        <f t="shared" si="25"/>
        <v>0</v>
      </c>
      <c r="M548" s="211">
        <v>0</v>
      </c>
      <c r="N548" s="211">
        <v>0</v>
      </c>
      <c r="O548" s="211">
        <v>0</v>
      </c>
      <c r="P548" s="211">
        <v>0</v>
      </c>
      <c r="Q548" s="211">
        <v>0</v>
      </c>
      <c r="R548" s="211">
        <v>0</v>
      </c>
      <c r="S548" s="211">
        <f t="shared" si="26"/>
        <v>40060000</v>
      </c>
      <c r="T548" s="211">
        <v>36</v>
      </c>
      <c r="U548" s="209" t="s">
        <v>204</v>
      </c>
      <c r="V548" s="209" t="s">
        <v>375</v>
      </c>
      <c r="W548" s="209" t="s">
        <v>14</v>
      </c>
      <c r="X548" s="209" t="s">
        <v>375</v>
      </c>
      <c r="Y548" s="209" t="s">
        <v>174</v>
      </c>
      <c r="Z548" s="209" t="s">
        <v>206</v>
      </c>
      <c r="AA548" s="209" t="s">
        <v>207</v>
      </c>
      <c r="AB548" s="213" t="s">
        <v>1129</v>
      </c>
      <c r="AC548" s="214">
        <v>41586</v>
      </c>
    </row>
    <row r="549" spans="1:29" s="198" customFormat="1" ht="56.25" hidden="1" x14ac:dyDescent="0.2">
      <c r="A549" s="207">
        <v>2013520000605</v>
      </c>
      <c r="B549" s="208" t="s">
        <v>860</v>
      </c>
      <c r="C549" s="209" t="s">
        <v>389</v>
      </c>
      <c r="D549" s="209" t="s">
        <v>1423</v>
      </c>
      <c r="E549" s="216">
        <f t="shared" si="24"/>
        <v>100000000</v>
      </c>
      <c r="F549" s="211">
        <v>0</v>
      </c>
      <c r="G549" s="216">
        <v>90000000</v>
      </c>
      <c r="H549" s="211">
        <v>10000000</v>
      </c>
      <c r="I549" s="211">
        <v>0</v>
      </c>
      <c r="J549" s="211">
        <v>0</v>
      </c>
      <c r="K549" s="211">
        <v>0</v>
      </c>
      <c r="L549" s="211">
        <f t="shared" si="25"/>
        <v>0</v>
      </c>
      <c r="M549" s="211">
        <v>0</v>
      </c>
      <c r="N549" s="211">
        <v>0</v>
      </c>
      <c r="O549" s="211">
        <v>0</v>
      </c>
      <c r="P549" s="211">
        <v>0</v>
      </c>
      <c r="Q549" s="211">
        <v>0</v>
      </c>
      <c r="R549" s="211">
        <v>0</v>
      </c>
      <c r="S549" s="211">
        <f t="shared" si="26"/>
        <v>100000000</v>
      </c>
      <c r="T549" s="211">
        <v>696</v>
      </c>
      <c r="U549" s="209" t="s">
        <v>204</v>
      </c>
      <c r="V549" s="209" t="s">
        <v>390</v>
      </c>
      <c r="W549" s="209" t="s">
        <v>14</v>
      </c>
      <c r="X549" s="209" t="s">
        <v>390</v>
      </c>
      <c r="Y549" s="209" t="s">
        <v>174</v>
      </c>
      <c r="Z549" s="209" t="s">
        <v>206</v>
      </c>
      <c r="AA549" s="209" t="s">
        <v>207</v>
      </c>
      <c r="AB549" s="213" t="s">
        <v>1129</v>
      </c>
      <c r="AC549" s="214">
        <v>41586</v>
      </c>
    </row>
    <row r="550" spans="1:29" s="198" customFormat="1" ht="56.25" hidden="1" x14ac:dyDescent="0.2">
      <c r="A550" s="207">
        <v>2013520000606</v>
      </c>
      <c r="B550" s="208" t="s">
        <v>861</v>
      </c>
      <c r="C550" s="209" t="s">
        <v>54</v>
      </c>
      <c r="D550" s="209" t="s">
        <v>1428</v>
      </c>
      <c r="E550" s="216">
        <f t="shared" si="24"/>
        <v>187502942</v>
      </c>
      <c r="F550" s="211">
        <v>0</v>
      </c>
      <c r="G550" s="216">
        <v>169979303</v>
      </c>
      <c r="H550" s="211">
        <v>17523639</v>
      </c>
      <c r="I550" s="211">
        <v>0</v>
      </c>
      <c r="J550" s="211">
        <v>0</v>
      </c>
      <c r="K550" s="211">
        <v>0</v>
      </c>
      <c r="L550" s="211">
        <f t="shared" si="25"/>
        <v>0</v>
      </c>
      <c r="M550" s="211">
        <v>0</v>
      </c>
      <c r="N550" s="211">
        <v>0</v>
      </c>
      <c r="O550" s="211">
        <v>0</v>
      </c>
      <c r="P550" s="211">
        <v>0</v>
      </c>
      <c r="Q550" s="211">
        <v>0</v>
      </c>
      <c r="R550" s="211">
        <v>0</v>
      </c>
      <c r="S550" s="211">
        <f t="shared" si="26"/>
        <v>187502942</v>
      </c>
      <c r="T550" s="211">
        <v>2181</v>
      </c>
      <c r="U550" s="209" t="s">
        <v>204</v>
      </c>
      <c r="V550" s="209" t="s">
        <v>196</v>
      </c>
      <c r="W550" s="209" t="s">
        <v>14</v>
      </c>
      <c r="X550" s="209" t="s">
        <v>196</v>
      </c>
      <c r="Y550" s="209" t="s">
        <v>174</v>
      </c>
      <c r="Z550" s="209" t="s">
        <v>206</v>
      </c>
      <c r="AA550" s="209" t="s">
        <v>207</v>
      </c>
      <c r="AB550" s="213" t="s">
        <v>1129</v>
      </c>
      <c r="AC550" s="214">
        <v>41586</v>
      </c>
    </row>
    <row r="551" spans="1:29" s="198" customFormat="1" ht="45" hidden="1" x14ac:dyDescent="0.2">
      <c r="A551" s="207">
        <v>2013520000607</v>
      </c>
      <c r="B551" s="208" t="s">
        <v>862</v>
      </c>
      <c r="C551" s="209" t="s">
        <v>352</v>
      </c>
      <c r="D551" s="209" t="s">
        <v>1426</v>
      </c>
      <c r="E551" s="216">
        <f t="shared" si="24"/>
        <v>313200000</v>
      </c>
      <c r="F551" s="211">
        <v>0</v>
      </c>
      <c r="G551" s="216">
        <v>300000000</v>
      </c>
      <c r="H551" s="211">
        <v>0</v>
      </c>
      <c r="I551" s="211">
        <v>0</v>
      </c>
      <c r="J551" s="211">
        <v>0</v>
      </c>
      <c r="K551" s="211">
        <v>13200000</v>
      </c>
      <c r="L551" s="211">
        <f t="shared" si="25"/>
        <v>0</v>
      </c>
      <c r="M551" s="211">
        <v>0</v>
      </c>
      <c r="N551" s="211">
        <v>0</v>
      </c>
      <c r="O551" s="211">
        <v>0</v>
      </c>
      <c r="P551" s="211">
        <v>0</v>
      </c>
      <c r="Q551" s="211">
        <v>0</v>
      </c>
      <c r="R551" s="211">
        <v>0</v>
      </c>
      <c r="S551" s="211">
        <f t="shared" si="26"/>
        <v>313200000</v>
      </c>
      <c r="T551" s="211">
        <v>31</v>
      </c>
      <c r="U551" s="209" t="s">
        <v>40</v>
      </c>
      <c r="V551" s="209" t="s">
        <v>863</v>
      </c>
      <c r="W551" s="209" t="s">
        <v>42</v>
      </c>
      <c r="X551" s="209" t="s">
        <v>13</v>
      </c>
      <c r="Y551" s="209" t="s">
        <v>145</v>
      </c>
      <c r="Z551" s="209" t="s">
        <v>146</v>
      </c>
      <c r="AA551" s="209" t="s">
        <v>147</v>
      </c>
      <c r="AB551" s="213" t="s">
        <v>1129</v>
      </c>
      <c r="AC551" s="214">
        <v>41586</v>
      </c>
    </row>
    <row r="552" spans="1:29" s="198" customFormat="1" ht="22.5" hidden="1" x14ac:dyDescent="0.2">
      <c r="A552" s="207">
        <v>2013520000608</v>
      </c>
      <c r="B552" s="208" t="s">
        <v>1139</v>
      </c>
      <c r="C552" s="209" t="s">
        <v>436</v>
      </c>
      <c r="D552" s="209" t="s">
        <v>1423</v>
      </c>
      <c r="E552" s="216">
        <f t="shared" si="24"/>
        <v>0</v>
      </c>
      <c r="F552" s="211">
        <v>0</v>
      </c>
      <c r="G552" s="216">
        <v>0</v>
      </c>
      <c r="H552" s="211">
        <v>0</v>
      </c>
      <c r="I552" s="211">
        <v>0</v>
      </c>
      <c r="J552" s="211">
        <v>0</v>
      </c>
      <c r="K552" s="211">
        <v>0</v>
      </c>
      <c r="L552" s="211">
        <f t="shared" si="25"/>
        <v>0</v>
      </c>
      <c r="M552" s="211">
        <v>0</v>
      </c>
      <c r="N552" s="211">
        <v>0</v>
      </c>
      <c r="O552" s="211">
        <v>0</v>
      </c>
      <c r="P552" s="211">
        <v>0</v>
      </c>
      <c r="Q552" s="211">
        <v>0</v>
      </c>
      <c r="R552" s="211">
        <v>0</v>
      </c>
      <c r="S552" s="211">
        <f t="shared" si="26"/>
        <v>0</v>
      </c>
      <c r="T552" s="211">
        <v>0</v>
      </c>
      <c r="U552" s="209" t="s">
        <v>1418</v>
      </c>
      <c r="V552" s="209" t="s">
        <v>1390</v>
      </c>
      <c r="W552" s="209" t="s">
        <v>1391</v>
      </c>
      <c r="X552" s="209" t="s">
        <v>1390</v>
      </c>
      <c r="Y552" s="209"/>
      <c r="Z552" s="209"/>
      <c r="AA552" s="209"/>
      <c r="AB552" s="213" t="s">
        <v>1134</v>
      </c>
      <c r="AC552" s="214">
        <v>41585</v>
      </c>
    </row>
    <row r="553" spans="1:29" s="198" customFormat="1" ht="33.75" hidden="1" x14ac:dyDescent="0.2">
      <c r="A553" s="207">
        <v>2013520000609</v>
      </c>
      <c r="B553" s="208" t="s">
        <v>864</v>
      </c>
      <c r="C553" s="209" t="s">
        <v>436</v>
      </c>
      <c r="D553" s="209" t="s">
        <v>1423</v>
      </c>
      <c r="E553" s="216">
        <f t="shared" si="24"/>
        <v>175712000</v>
      </c>
      <c r="F553" s="211">
        <v>0</v>
      </c>
      <c r="G553" s="216">
        <v>170712000</v>
      </c>
      <c r="H553" s="211">
        <v>5000000</v>
      </c>
      <c r="I553" s="211">
        <v>0</v>
      </c>
      <c r="J553" s="211">
        <v>0</v>
      </c>
      <c r="K553" s="211">
        <v>0</v>
      </c>
      <c r="L553" s="211">
        <f t="shared" si="25"/>
        <v>0</v>
      </c>
      <c r="M553" s="211">
        <v>0</v>
      </c>
      <c r="N553" s="211">
        <v>0</v>
      </c>
      <c r="O553" s="211">
        <v>0</v>
      </c>
      <c r="P553" s="211">
        <v>0</v>
      </c>
      <c r="Q553" s="211">
        <v>0</v>
      </c>
      <c r="R553" s="211">
        <v>0</v>
      </c>
      <c r="S553" s="211">
        <f t="shared" si="26"/>
        <v>175712000</v>
      </c>
      <c r="T553" s="211">
        <v>3500</v>
      </c>
      <c r="U553" s="209" t="s">
        <v>12</v>
      </c>
      <c r="V553" s="209" t="s">
        <v>680</v>
      </c>
      <c r="W553" s="209" t="s">
        <v>14</v>
      </c>
      <c r="X553" s="209" t="s">
        <v>680</v>
      </c>
      <c r="Y553" s="209" t="s">
        <v>174</v>
      </c>
      <c r="Z553" s="209" t="s">
        <v>175</v>
      </c>
      <c r="AA553" s="209" t="s">
        <v>396</v>
      </c>
      <c r="AB553" s="213" t="s">
        <v>1129</v>
      </c>
      <c r="AC553" s="214">
        <v>41587</v>
      </c>
    </row>
    <row r="554" spans="1:29" s="198" customFormat="1" ht="45" hidden="1" x14ac:dyDescent="0.2">
      <c r="A554" s="207">
        <v>2013520000610</v>
      </c>
      <c r="B554" s="208" t="s">
        <v>904</v>
      </c>
      <c r="C554" s="209" t="s">
        <v>324</v>
      </c>
      <c r="D554" s="209" t="s">
        <v>1423</v>
      </c>
      <c r="E554" s="216">
        <f t="shared" si="24"/>
        <v>127000000</v>
      </c>
      <c r="F554" s="211">
        <v>0</v>
      </c>
      <c r="G554" s="216">
        <v>112000000</v>
      </c>
      <c r="H554" s="211">
        <v>15000000</v>
      </c>
      <c r="I554" s="211">
        <v>0</v>
      </c>
      <c r="J554" s="211">
        <v>0</v>
      </c>
      <c r="K554" s="211">
        <v>0</v>
      </c>
      <c r="L554" s="211">
        <f t="shared" si="25"/>
        <v>0</v>
      </c>
      <c r="M554" s="211">
        <v>0</v>
      </c>
      <c r="N554" s="211">
        <v>0</v>
      </c>
      <c r="O554" s="211">
        <v>0</v>
      </c>
      <c r="P554" s="211">
        <v>0</v>
      </c>
      <c r="Q554" s="211">
        <v>0</v>
      </c>
      <c r="R554" s="211">
        <v>0</v>
      </c>
      <c r="S554" s="211">
        <f t="shared" si="26"/>
        <v>127000000</v>
      </c>
      <c r="T554" s="211">
        <v>574</v>
      </c>
      <c r="U554" s="209" t="s">
        <v>12</v>
      </c>
      <c r="V554" s="209" t="s">
        <v>1140</v>
      </c>
      <c r="W554" s="209" t="s">
        <v>62</v>
      </c>
      <c r="X554" s="209" t="s">
        <v>905</v>
      </c>
      <c r="Y554" s="209" t="s">
        <v>76</v>
      </c>
      <c r="Z554" s="209" t="s">
        <v>135</v>
      </c>
      <c r="AA554" s="209" t="s">
        <v>136</v>
      </c>
      <c r="AB554" s="213" t="s">
        <v>1129</v>
      </c>
      <c r="AC554" s="214">
        <v>41649</v>
      </c>
    </row>
    <row r="555" spans="1:29" s="198" customFormat="1" ht="45" hidden="1" x14ac:dyDescent="0.2">
      <c r="A555" s="207">
        <v>2013520000611</v>
      </c>
      <c r="B555" s="208" t="s">
        <v>865</v>
      </c>
      <c r="C555" s="209" t="s">
        <v>43</v>
      </c>
      <c r="D555" s="209" t="s">
        <v>1425</v>
      </c>
      <c r="E555" s="216">
        <f t="shared" si="24"/>
        <v>29945319</v>
      </c>
      <c r="F555" s="211">
        <v>0</v>
      </c>
      <c r="G555" s="216">
        <v>0</v>
      </c>
      <c r="H555" s="211">
        <v>29945319</v>
      </c>
      <c r="I555" s="211">
        <v>0</v>
      </c>
      <c r="J555" s="211">
        <v>0</v>
      </c>
      <c r="K555" s="211">
        <v>0</v>
      </c>
      <c r="L555" s="211">
        <f t="shared" si="25"/>
        <v>0</v>
      </c>
      <c r="M555" s="211">
        <v>0</v>
      </c>
      <c r="N555" s="211">
        <v>0</v>
      </c>
      <c r="O555" s="211">
        <v>0</v>
      </c>
      <c r="P555" s="211">
        <v>0</v>
      </c>
      <c r="Q555" s="211">
        <v>0</v>
      </c>
      <c r="R555" s="211">
        <v>0</v>
      </c>
      <c r="S555" s="211">
        <f t="shared" si="26"/>
        <v>29945319</v>
      </c>
      <c r="T555" s="211">
        <v>26489</v>
      </c>
      <c r="U555" s="209" t="s">
        <v>22</v>
      </c>
      <c r="V555" s="209" t="s">
        <v>866</v>
      </c>
      <c r="W555" s="209" t="s">
        <v>23</v>
      </c>
      <c r="X555" s="209" t="s">
        <v>286</v>
      </c>
      <c r="Y555" s="209" t="s">
        <v>76</v>
      </c>
      <c r="Z555" s="209" t="s">
        <v>135</v>
      </c>
      <c r="AA555" s="209" t="s">
        <v>136</v>
      </c>
      <c r="AB555" s="213" t="s">
        <v>1129</v>
      </c>
      <c r="AC555" s="214">
        <v>41598</v>
      </c>
    </row>
    <row r="556" spans="1:29" s="220" customFormat="1" ht="45" hidden="1" x14ac:dyDescent="0.25">
      <c r="A556" s="207">
        <v>2013520000612</v>
      </c>
      <c r="B556" s="208" t="s">
        <v>867</v>
      </c>
      <c r="C556" s="209" t="s">
        <v>73</v>
      </c>
      <c r="D556" s="209" t="s">
        <v>1431</v>
      </c>
      <c r="E556" s="216">
        <f t="shared" si="24"/>
        <v>292070035</v>
      </c>
      <c r="F556" s="211">
        <v>0</v>
      </c>
      <c r="G556" s="216">
        <v>0</v>
      </c>
      <c r="H556" s="211">
        <v>277070035</v>
      </c>
      <c r="I556" s="211">
        <v>0</v>
      </c>
      <c r="J556" s="211">
        <v>0</v>
      </c>
      <c r="K556" s="211">
        <v>15000000</v>
      </c>
      <c r="L556" s="211">
        <f t="shared" si="25"/>
        <v>0</v>
      </c>
      <c r="M556" s="211">
        <v>0</v>
      </c>
      <c r="N556" s="211">
        <v>0</v>
      </c>
      <c r="O556" s="211">
        <v>0</v>
      </c>
      <c r="P556" s="211">
        <v>0</v>
      </c>
      <c r="Q556" s="211">
        <v>0</v>
      </c>
      <c r="R556" s="211">
        <v>0</v>
      </c>
      <c r="S556" s="211">
        <f t="shared" si="26"/>
        <v>292070035</v>
      </c>
      <c r="T556" s="211">
        <v>18738</v>
      </c>
      <c r="U556" s="209" t="s">
        <v>22</v>
      </c>
      <c r="V556" s="209" t="s">
        <v>405</v>
      </c>
      <c r="W556" s="209" t="s">
        <v>23</v>
      </c>
      <c r="X556" s="209" t="s">
        <v>405</v>
      </c>
      <c r="Y556" s="209" t="s">
        <v>76</v>
      </c>
      <c r="Z556" s="209" t="s">
        <v>135</v>
      </c>
      <c r="AA556" s="209" t="s">
        <v>136</v>
      </c>
      <c r="AB556" s="213" t="s">
        <v>1130</v>
      </c>
      <c r="AC556" s="214">
        <v>41613</v>
      </c>
    </row>
    <row r="557" spans="1:29" s="198" customFormat="1" ht="56.25" hidden="1" x14ac:dyDescent="0.2">
      <c r="A557" s="207">
        <v>2013520000613</v>
      </c>
      <c r="B557" s="208" t="s">
        <v>868</v>
      </c>
      <c r="C557" s="209" t="s">
        <v>31</v>
      </c>
      <c r="D557" s="209" t="s">
        <v>1421</v>
      </c>
      <c r="E557" s="216">
        <f t="shared" si="24"/>
        <v>12764099199</v>
      </c>
      <c r="F557" s="211">
        <v>11547198148</v>
      </c>
      <c r="G557" s="216">
        <v>1066896051</v>
      </c>
      <c r="H557" s="211">
        <v>150005000</v>
      </c>
      <c r="I557" s="211">
        <v>0</v>
      </c>
      <c r="J557" s="211">
        <v>0</v>
      </c>
      <c r="K557" s="211">
        <v>0</v>
      </c>
      <c r="L557" s="211">
        <f t="shared" si="25"/>
        <v>0</v>
      </c>
      <c r="M557" s="211">
        <v>0</v>
      </c>
      <c r="N557" s="211">
        <v>0</v>
      </c>
      <c r="O557" s="211">
        <v>0</v>
      </c>
      <c r="P557" s="211">
        <v>0</v>
      </c>
      <c r="Q557" s="211">
        <v>0</v>
      </c>
      <c r="R557" s="211">
        <v>0</v>
      </c>
      <c r="S557" s="211">
        <f t="shared" si="26"/>
        <v>12764099199</v>
      </c>
      <c r="T557" s="211">
        <v>13336</v>
      </c>
      <c r="U557" s="209" t="s">
        <v>204</v>
      </c>
      <c r="V557" s="209" t="s">
        <v>13</v>
      </c>
      <c r="W557" s="209" t="s">
        <v>217</v>
      </c>
      <c r="X557" s="209" t="s">
        <v>46</v>
      </c>
      <c r="Y557" s="209" t="s">
        <v>174</v>
      </c>
      <c r="Z557" s="209" t="s">
        <v>206</v>
      </c>
      <c r="AA557" s="209" t="s">
        <v>207</v>
      </c>
      <c r="AB557" s="213" t="s">
        <v>1129</v>
      </c>
      <c r="AC557" s="214">
        <v>41597</v>
      </c>
    </row>
    <row r="558" spans="1:29" s="198" customFormat="1" ht="33.75" hidden="1" x14ac:dyDescent="0.2">
      <c r="A558" s="207">
        <v>2013520000614</v>
      </c>
      <c r="B558" s="208" t="s">
        <v>869</v>
      </c>
      <c r="C558" s="209" t="s">
        <v>63</v>
      </c>
      <c r="D558" s="209" t="s">
        <v>1430</v>
      </c>
      <c r="E558" s="216">
        <f t="shared" si="24"/>
        <v>181474274</v>
      </c>
      <c r="F558" s="211">
        <v>0</v>
      </c>
      <c r="G558" s="216">
        <v>156474274</v>
      </c>
      <c r="H558" s="211">
        <v>25000000</v>
      </c>
      <c r="I558" s="211">
        <v>0</v>
      </c>
      <c r="J558" s="211">
        <v>0</v>
      </c>
      <c r="K558" s="211">
        <v>0</v>
      </c>
      <c r="L558" s="211">
        <f t="shared" si="25"/>
        <v>0</v>
      </c>
      <c r="M558" s="211">
        <v>0</v>
      </c>
      <c r="N558" s="211">
        <v>0</v>
      </c>
      <c r="O558" s="211">
        <v>0</v>
      </c>
      <c r="P558" s="211">
        <v>0</v>
      </c>
      <c r="Q558" s="211">
        <v>0</v>
      </c>
      <c r="R558" s="211">
        <v>0</v>
      </c>
      <c r="S558" s="211">
        <f t="shared" si="26"/>
        <v>181474274</v>
      </c>
      <c r="T558" s="211">
        <v>6587</v>
      </c>
      <c r="U558" s="209" t="s">
        <v>12</v>
      </c>
      <c r="V558" s="209" t="s">
        <v>13</v>
      </c>
      <c r="W558" s="209" t="s">
        <v>34</v>
      </c>
      <c r="X558" s="209" t="s">
        <v>420</v>
      </c>
      <c r="Y558" s="209" t="s">
        <v>145</v>
      </c>
      <c r="Z558" s="209" t="s">
        <v>278</v>
      </c>
      <c r="AA558" s="209" t="s">
        <v>279</v>
      </c>
      <c r="AB558" s="213" t="s">
        <v>1129</v>
      </c>
      <c r="AC558" s="214">
        <v>41597</v>
      </c>
    </row>
    <row r="559" spans="1:29" s="198" customFormat="1" ht="45" hidden="1" x14ac:dyDescent="0.2">
      <c r="A559" s="207">
        <v>2013520000615</v>
      </c>
      <c r="B559" s="208" t="s">
        <v>870</v>
      </c>
      <c r="C559" s="209" t="s">
        <v>227</v>
      </c>
      <c r="D559" s="209" t="s">
        <v>1430</v>
      </c>
      <c r="E559" s="216">
        <f t="shared" si="24"/>
        <v>61000000</v>
      </c>
      <c r="F559" s="211">
        <v>0</v>
      </c>
      <c r="G559" s="216">
        <v>0</v>
      </c>
      <c r="H559" s="211">
        <v>0</v>
      </c>
      <c r="I559" s="211">
        <v>0</v>
      </c>
      <c r="J559" s="211">
        <v>0</v>
      </c>
      <c r="K559" s="211">
        <v>61000000</v>
      </c>
      <c r="L559" s="211">
        <f t="shared" si="25"/>
        <v>0</v>
      </c>
      <c r="M559" s="211">
        <v>0</v>
      </c>
      <c r="N559" s="211">
        <v>0</v>
      </c>
      <c r="O559" s="211">
        <v>0</v>
      </c>
      <c r="P559" s="211">
        <v>0</v>
      </c>
      <c r="Q559" s="211">
        <v>0</v>
      </c>
      <c r="R559" s="211">
        <v>0</v>
      </c>
      <c r="S559" s="211">
        <f t="shared" si="26"/>
        <v>61000000</v>
      </c>
      <c r="T559" s="211">
        <v>17640</v>
      </c>
      <c r="U559" s="209" t="s">
        <v>22</v>
      </c>
      <c r="V559" s="209" t="s">
        <v>848</v>
      </c>
      <c r="W559" s="209" t="s">
        <v>23</v>
      </c>
      <c r="X559" s="209" t="s">
        <v>848</v>
      </c>
      <c r="Y559" s="209" t="s">
        <v>871</v>
      </c>
      <c r="Z559" s="209" t="s">
        <v>135</v>
      </c>
      <c r="AA559" s="209" t="s">
        <v>136</v>
      </c>
      <c r="AB559" s="213" t="s">
        <v>1129</v>
      </c>
      <c r="AC559" s="214">
        <v>41621</v>
      </c>
    </row>
    <row r="560" spans="1:29" s="198" customFormat="1" ht="22.5" hidden="1" x14ac:dyDescent="0.2">
      <c r="A560" s="207">
        <v>2013520000616</v>
      </c>
      <c r="B560" s="208" t="s">
        <v>872</v>
      </c>
      <c r="C560" s="209" t="s">
        <v>184</v>
      </c>
      <c r="D560" s="209" t="s">
        <v>1429</v>
      </c>
      <c r="E560" s="216">
        <f t="shared" si="24"/>
        <v>243036045</v>
      </c>
      <c r="F560" s="211">
        <v>0</v>
      </c>
      <c r="G560" s="216">
        <v>243036045</v>
      </c>
      <c r="H560" s="211">
        <v>0</v>
      </c>
      <c r="I560" s="211">
        <v>0</v>
      </c>
      <c r="J560" s="211">
        <v>0</v>
      </c>
      <c r="K560" s="211">
        <v>0</v>
      </c>
      <c r="L560" s="211">
        <f t="shared" si="25"/>
        <v>0</v>
      </c>
      <c r="M560" s="211">
        <v>0</v>
      </c>
      <c r="N560" s="211">
        <v>0</v>
      </c>
      <c r="O560" s="211">
        <v>0</v>
      </c>
      <c r="P560" s="211">
        <v>0</v>
      </c>
      <c r="Q560" s="211">
        <v>0</v>
      </c>
      <c r="R560" s="211">
        <v>0</v>
      </c>
      <c r="S560" s="211">
        <f t="shared" si="26"/>
        <v>243036045</v>
      </c>
      <c r="T560" s="211">
        <v>27914</v>
      </c>
      <c r="U560" s="209" t="s">
        <v>12</v>
      </c>
      <c r="V560" s="209" t="s">
        <v>13</v>
      </c>
      <c r="W560" s="209" t="s">
        <v>34</v>
      </c>
      <c r="X560" s="209" t="s">
        <v>13</v>
      </c>
      <c r="Y560" s="209" t="s">
        <v>145</v>
      </c>
      <c r="Z560" s="209" t="s">
        <v>278</v>
      </c>
      <c r="AA560" s="209" t="s">
        <v>279</v>
      </c>
      <c r="AB560" s="213" t="s">
        <v>1129</v>
      </c>
      <c r="AC560" s="214">
        <v>41600</v>
      </c>
    </row>
    <row r="561" spans="1:29" s="198" customFormat="1" ht="45" hidden="1" x14ac:dyDescent="0.2">
      <c r="A561" s="207">
        <v>2013520000617</v>
      </c>
      <c r="B561" s="208" t="s">
        <v>873</v>
      </c>
      <c r="C561" s="209" t="s">
        <v>340</v>
      </c>
      <c r="D561" s="209" t="s">
        <v>1429</v>
      </c>
      <c r="E561" s="216">
        <f t="shared" si="24"/>
        <v>135000000</v>
      </c>
      <c r="F561" s="211">
        <v>70000000</v>
      </c>
      <c r="G561" s="216">
        <v>0</v>
      </c>
      <c r="H561" s="211">
        <v>0</v>
      </c>
      <c r="I561" s="211">
        <v>0</v>
      </c>
      <c r="J561" s="211">
        <v>0</v>
      </c>
      <c r="K561" s="211">
        <v>65000000</v>
      </c>
      <c r="L561" s="211">
        <f t="shared" si="25"/>
        <v>0</v>
      </c>
      <c r="M561" s="211">
        <v>0</v>
      </c>
      <c r="N561" s="211">
        <v>0</v>
      </c>
      <c r="O561" s="211">
        <v>0</v>
      </c>
      <c r="P561" s="211">
        <v>0</v>
      </c>
      <c r="Q561" s="211">
        <v>0</v>
      </c>
      <c r="R561" s="211">
        <v>0</v>
      </c>
      <c r="S561" s="211">
        <f t="shared" si="26"/>
        <v>135000000</v>
      </c>
      <c r="T561" s="211">
        <v>19546</v>
      </c>
      <c r="U561" s="209" t="s">
        <v>22</v>
      </c>
      <c r="V561" s="209" t="s">
        <v>874</v>
      </c>
      <c r="W561" s="209" t="s">
        <v>23</v>
      </c>
      <c r="X561" s="209" t="s">
        <v>874</v>
      </c>
      <c r="Y561" s="209" t="s">
        <v>76</v>
      </c>
      <c r="Z561" s="209" t="s">
        <v>135</v>
      </c>
      <c r="AA561" s="209" t="s">
        <v>136</v>
      </c>
      <c r="AB561" s="213" t="s">
        <v>1129</v>
      </c>
      <c r="AC561" s="214">
        <v>41610</v>
      </c>
    </row>
    <row r="562" spans="1:29" s="198" customFormat="1" ht="45" hidden="1" x14ac:dyDescent="0.2">
      <c r="A562" s="226">
        <v>2013520000618</v>
      </c>
      <c r="B562" s="208" t="s">
        <v>875</v>
      </c>
      <c r="C562" s="227" t="s">
        <v>35</v>
      </c>
      <c r="D562" s="209" t="s">
        <v>1423</v>
      </c>
      <c r="E562" s="216">
        <f t="shared" si="24"/>
        <v>2743957083</v>
      </c>
      <c r="F562" s="211">
        <v>0</v>
      </c>
      <c r="G562" s="216">
        <v>0</v>
      </c>
      <c r="H562" s="211">
        <v>0</v>
      </c>
      <c r="I562" s="211">
        <v>0</v>
      </c>
      <c r="J562" s="211">
        <v>0</v>
      </c>
      <c r="K562" s="211">
        <v>2743957083</v>
      </c>
      <c r="L562" s="228">
        <f t="shared" si="25"/>
        <v>-560046105</v>
      </c>
      <c r="M562" s="211">
        <v>0</v>
      </c>
      <c r="N562" s="228">
        <v>0</v>
      </c>
      <c r="O562" s="211">
        <v>0</v>
      </c>
      <c r="P562" s="211">
        <v>0</v>
      </c>
      <c r="Q562" s="211">
        <v>0</v>
      </c>
      <c r="R562" s="211">
        <v>-560046105</v>
      </c>
      <c r="S562" s="228">
        <f t="shared" si="26"/>
        <v>2183910978</v>
      </c>
      <c r="T562" s="211">
        <v>12781</v>
      </c>
      <c r="U562" s="209" t="s">
        <v>22</v>
      </c>
      <c r="V562" s="227" t="s">
        <v>876</v>
      </c>
      <c r="W562" s="227" t="s">
        <v>23</v>
      </c>
      <c r="X562" s="227" t="s">
        <v>877</v>
      </c>
      <c r="Y562" s="227" t="s">
        <v>76</v>
      </c>
      <c r="Z562" s="227" t="s">
        <v>135</v>
      </c>
      <c r="AA562" s="227" t="s">
        <v>136</v>
      </c>
      <c r="AB562" s="213" t="s">
        <v>1415</v>
      </c>
      <c r="AC562" s="229">
        <v>41619</v>
      </c>
    </row>
    <row r="563" spans="1:29" s="230" customFormat="1" ht="45" hidden="1" x14ac:dyDescent="0.25">
      <c r="A563" s="207">
        <v>2013520000619</v>
      </c>
      <c r="B563" s="208" t="s">
        <v>878</v>
      </c>
      <c r="C563" s="209" t="s">
        <v>72</v>
      </c>
      <c r="D563" s="209" t="s">
        <v>1420</v>
      </c>
      <c r="E563" s="216">
        <f t="shared" si="24"/>
        <v>587400918</v>
      </c>
      <c r="F563" s="211">
        <v>587400918</v>
      </c>
      <c r="G563" s="216">
        <v>0</v>
      </c>
      <c r="H563" s="211">
        <v>0</v>
      </c>
      <c r="I563" s="211">
        <v>0</v>
      </c>
      <c r="J563" s="211">
        <v>0</v>
      </c>
      <c r="K563" s="211">
        <v>0</v>
      </c>
      <c r="L563" s="211">
        <f t="shared" si="25"/>
        <v>0</v>
      </c>
      <c r="M563" s="211">
        <v>0</v>
      </c>
      <c r="N563" s="211">
        <v>0</v>
      </c>
      <c r="O563" s="211">
        <v>0</v>
      </c>
      <c r="P563" s="211">
        <v>0</v>
      </c>
      <c r="Q563" s="211">
        <v>0</v>
      </c>
      <c r="R563" s="211">
        <v>0</v>
      </c>
      <c r="S563" s="211">
        <f t="shared" si="26"/>
        <v>587400918</v>
      </c>
      <c r="T563" s="211">
        <v>9784</v>
      </c>
      <c r="U563" s="209" t="s">
        <v>22</v>
      </c>
      <c r="V563" s="209" t="s">
        <v>838</v>
      </c>
      <c r="W563" s="209" t="s">
        <v>23</v>
      </c>
      <c r="X563" s="209" t="s">
        <v>839</v>
      </c>
      <c r="Y563" s="209" t="s">
        <v>76</v>
      </c>
      <c r="Z563" s="209" t="s">
        <v>135</v>
      </c>
      <c r="AA563" s="209" t="s">
        <v>136</v>
      </c>
      <c r="AB563" s="213" t="s">
        <v>1130</v>
      </c>
      <c r="AC563" s="214">
        <v>41793</v>
      </c>
    </row>
    <row r="564" spans="1:29" s="198" customFormat="1" ht="45" hidden="1" x14ac:dyDescent="0.2">
      <c r="A564" s="231">
        <v>2013520000620</v>
      </c>
      <c r="B564" s="208" t="s">
        <v>879</v>
      </c>
      <c r="C564" s="232" t="s">
        <v>171</v>
      </c>
      <c r="D564" s="209" t="s">
        <v>1430</v>
      </c>
      <c r="E564" s="216">
        <f t="shared" si="24"/>
        <v>225123710</v>
      </c>
      <c r="F564" s="211">
        <v>0</v>
      </c>
      <c r="G564" s="216">
        <v>225123710</v>
      </c>
      <c r="H564" s="211">
        <v>0</v>
      </c>
      <c r="I564" s="211">
        <v>0</v>
      </c>
      <c r="J564" s="211">
        <v>0</v>
      </c>
      <c r="K564" s="211">
        <v>0</v>
      </c>
      <c r="L564" s="233">
        <f t="shared" si="25"/>
        <v>0</v>
      </c>
      <c r="M564" s="211">
        <v>0</v>
      </c>
      <c r="N564" s="233">
        <v>0</v>
      </c>
      <c r="O564" s="211">
        <v>0</v>
      </c>
      <c r="P564" s="211">
        <v>0</v>
      </c>
      <c r="Q564" s="211">
        <v>0</v>
      </c>
      <c r="R564" s="211">
        <v>0</v>
      </c>
      <c r="S564" s="233">
        <f t="shared" si="26"/>
        <v>225123710</v>
      </c>
      <c r="T564" s="211">
        <v>5036</v>
      </c>
      <c r="U564" s="209" t="s">
        <v>22</v>
      </c>
      <c r="V564" s="232" t="s">
        <v>880</v>
      </c>
      <c r="W564" s="232" t="s">
        <v>23</v>
      </c>
      <c r="X564" s="232" t="s">
        <v>881</v>
      </c>
      <c r="Y564" s="232" t="s">
        <v>76</v>
      </c>
      <c r="Z564" s="232" t="s">
        <v>135</v>
      </c>
      <c r="AA564" s="232" t="s">
        <v>136</v>
      </c>
      <c r="AB564" s="234" t="s">
        <v>1129</v>
      </c>
      <c r="AC564" s="235">
        <v>41635</v>
      </c>
    </row>
    <row r="565" spans="1:29" s="198" customFormat="1" ht="33.75" hidden="1" x14ac:dyDescent="0.2">
      <c r="A565" s="207">
        <v>2013520000621</v>
      </c>
      <c r="B565" s="208" t="s">
        <v>882</v>
      </c>
      <c r="C565" s="209" t="s">
        <v>16</v>
      </c>
      <c r="D565" s="209" t="s">
        <v>1428</v>
      </c>
      <c r="E565" s="216">
        <f t="shared" si="24"/>
        <v>27710000</v>
      </c>
      <c r="F565" s="211">
        <v>0</v>
      </c>
      <c r="G565" s="216">
        <v>20000000</v>
      </c>
      <c r="H565" s="211">
        <v>0</v>
      </c>
      <c r="I565" s="211">
        <v>0</v>
      </c>
      <c r="J565" s="211">
        <v>0</v>
      </c>
      <c r="K565" s="211">
        <v>7710000</v>
      </c>
      <c r="L565" s="211">
        <f t="shared" si="25"/>
        <v>0</v>
      </c>
      <c r="M565" s="211">
        <v>0</v>
      </c>
      <c r="N565" s="211">
        <v>0</v>
      </c>
      <c r="O565" s="211">
        <v>0</v>
      </c>
      <c r="P565" s="211">
        <v>0</v>
      </c>
      <c r="Q565" s="211">
        <v>0</v>
      </c>
      <c r="R565" s="211">
        <v>0</v>
      </c>
      <c r="S565" s="211">
        <f t="shared" si="26"/>
        <v>27710000</v>
      </c>
      <c r="T565" s="211">
        <v>100</v>
      </c>
      <c r="U565" s="209" t="s">
        <v>51</v>
      </c>
      <c r="V565" s="209" t="s">
        <v>883</v>
      </c>
      <c r="W565" s="209" t="s">
        <v>27</v>
      </c>
      <c r="X565" s="209" t="s">
        <v>13</v>
      </c>
      <c r="Y565" s="209" t="s">
        <v>76</v>
      </c>
      <c r="Z565" s="209" t="s">
        <v>77</v>
      </c>
      <c r="AA565" s="209" t="s">
        <v>164</v>
      </c>
      <c r="AB565" s="213" t="s">
        <v>1129</v>
      </c>
      <c r="AC565" s="214">
        <v>41611</v>
      </c>
    </row>
    <row r="566" spans="1:29" s="198" customFormat="1" ht="33.75" hidden="1" x14ac:dyDescent="0.2">
      <c r="A566" s="207">
        <v>2013520000622</v>
      </c>
      <c r="B566" s="208" t="s">
        <v>884</v>
      </c>
      <c r="C566" s="209" t="s">
        <v>16</v>
      </c>
      <c r="D566" s="209" t="s">
        <v>1428</v>
      </c>
      <c r="E566" s="216">
        <f t="shared" si="24"/>
        <v>226645887</v>
      </c>
      <c r="F566" s="211">
        <v>0</v>
      </c>
      <c r="G566" s="216">
        <v>100000000</v>
      </c>
      <c r="H566" s="211">
        <v>0</v>
      </c>
      <c r="I566" s="211">
        <v>0</v>
      </c>
      <c r="J566" s="211">
        <v>0</v>
      </c>
      <c r="K566" s="211">
        <v>126645887</v>
      </c>
      <c r="L566" s="211">
        <f t="shared" si="25"/>
        <v>0</v>
      </c>
      <c r="M566" s="211">
        <v>0</v>
      </c>
      <c r="N566" s="211">
        <v>0</v>
      </c>
      <c r="O566" s="211">
        <v>0</v>
      </c>
      <c r="P566" s="211">
        <v>0</v>
      </c>
      <c r="Q566" s="211">
        <v>0</v>
      </c>
      <c r="R566" s="211">
        <v>0</v>
      </c>
      <c r="S566" s="211">
        <f t="shared" si="26"/>
        <v>226645887</v>
      </c>
      <c r="T566" s="211">
        <v>6047</v>
      </c>
      <c r="U566" s="209" t="s">
        <v>51</v>
      </c>
      <c r="V566" s="209" t="s">
        <v>883</v>
      </c>
      <c r="W566" s="209" t="s">
        <v>27</v>
      </c>
      <c r="X566" s="209" t="s">
        <v>13</v>
      </c>
      <c r="Y566" s="209" t="s">
        <v>76</v>
      </c>
      <c r="Z566" s="209" t="s">
        <v>77</v>
      </c>
      <c r="AA566" s="209" t="s">
        <v>78</v>
      </c>
      <c r="AB566" s="213" t="s">
        <v>1130</v>
      </c>
      <c r="AC566" s="214">
        <v>41611</v>
      </c>
    </row>
    <row r="567" spans="1:29" s="198" customFormat="1" ht="33.75" hidden="1" x14ac:dyDescent="0.2">
      <c r="A567" s="226">
        <v>2013520000623</v>
      </c>
      <c r="B567" s="208" t="s">
        <v>1141</v>
      </c>
      <c r="C567" s="236" t="s">
        <v>149</v>
      </c>
      <c r="D567" s="209" t="s">
        <v>1424</v>
      </c>
      <c r="E567" s="216">
        <f t="shared" si="24"/>
        <v>0</v>
      </c>
      <c r="F567" s="211">
        <v>0</v>
      </c>
      <c r="G567" s="216">
        <v>0</v>
      </c>
      <c r="H567" s="211">
        <v>0</v>
      </c>
      <c r="I567" s="211">
        <v>0</v>
      </c>
      <c r="J567" s="211">
        <v>0</v>
      </c>
      <c r="K567" s="211">
        <v>0</v>
      </c>
      <c r="L567" s="228">
        <f t="shared" si="25"/>
        <v>0</v>
      </c>
      <c r="M567" s="211">
        <v>0</v>
      </c>
      <c r="N567" s="228">
        <v>0</v>
      </c>
      <c r="O567" s="211">
        <v>0</v>
      </c>
      <c r="P567" s="211">
        <v>0</v>
      </c>
      <c r="Q567" s="211">
        <v>0</v>
      </c>
      <c r="R567" s="211">
        <v>0</v>
      </c>
      <c r="S567" s="228">
        <f t="shared" si="26"/>
        <v>0</v>
      </c>
      <c r="T567" s="211">
        <v>0</v>
      </c>
      <c r="U567" s="209" t="s">
        <v>22</v>
      </c>
      <c r="V567" s="227" t="s">
        <v>1393</v>
      </c>
      <c r="W567" s="227" t="s">
        <v>23</v>
      </c>
      <c r="X567" s="227" t="s">
        <v>1392</v>
      </c>
      <c r="Y567" s="227"/>
      <c r="Z567" s="227"/>
      <c r="AA567" s="227"/>
      <c r="AB567" s="237" t="s">
        <v>1134</v>
      </c>
      <c r="AC567" s="229">
        <v>41612</v>
      </c>
    </row>
    <row r="568" spans="1:29" s="230" customFormat="1" ht="45" hidden="1" x14ac:dyDescent="0.25">
      <c r="A568" s="207">
        <v>2013520000624</v>
      </c>
      <c r="B568" s="208" t="s">
        <v>885</v>
      </c>
      <c r="C568" s="209" t="s">
        <v>72</v>
      </c>
      <c r="D568" s="209" t="s">
        <v>1420</v>
      </c>
      <c r="E568" s="216">
        <f t="shared" si="24"/>
        <v>77720082</v>
      </c>
      <c r="F568" s="211">
        <v>77720082</v>
      </c>
      <c r="G568" s="216">
        <v>0</v>
      </c>
      <c r="H568" s="211">
        <v>0</v>
      </c>
      <c r="I568" s="211">
        <v>0</v>
      </c>
      <c r="J568" s="211">
        <v>0</v>
      </c>
      <c r="K568" s="211">
        <v>0</v>
      </c>
      <c r="L568" s="211">
        <f t="shared" si="25"/>
        <v>0</v>
      </c>
      <c r="M568" s="211">
        <v>0</v>
      </c>
      <c r="N568" s="211">
        <v>0</v>
      </c>
      <c r="O568" s="211">
        <v>0</v>
      </c>
      <c r="P568" s="211">
        <v>0</v>
      </c>
      <c r="Q568" s="211">
        <v>0</v>
      </c>
      <c r="R568" s="211">
        <v>0</v>
      </c>
      <c r="S568" s="211">
        <f t="shared" si="26"/>
        <v>77720082</v>
      </c>
      <c r="T568" s="211">
        <v>416452</v>
      </c>
      <c r="U568" s="209" t="s">
        <v>22</v>
      </c>
      <c r="V568" s="209" t="s">
        <v>886</v>
      </c>
      <c r="W568" s="209" t="s">
        <v>23</v>
      </c>
      <c r="X568" s="209" t="s">
        <v>887</v>
      </c>
      <c r="Y568" s="209" t="s">
        <v>76</v>
      </c>
      <c r="Z568" s="209" t="s">
        <v>135</v>
      </c>
      <c r="AA568" s="209" t="s">
        <v>136</v>
      </c>
      <c r="AB568" s="213" t="s">
        <v>1130</v>
      </c>
      <c r="AC568" s="214">
        <v>41613</v>
      </c>
    </row>
    <row r="569" spans="1:29" s="198" customFormat="1" ht="45" hidden="1" x14ac:dyDescent="0.2">
      <c r="A569" s="231">
        <v>2013520000625</v>
      </c>
      <c r="B569" s="208" t="s">
        <v>888</v>
      </c>
      <c r="C569" s="232" t="s">
        <v>72</v>
      </c>
      <c r="D569" s="209" t="s">
        <v>1420</v>
      </c>
      <c r="E569" s="216">
        <f t="shared" si="24"/>
        <v>220000000</v>
      </c>
      <c r="F569" s="211">
        <v>0</v>
      </c>
      <c r="G569" s="216">
        <v>200000000</v>
      </c>
      <c r="H569" s="211">
        <v>0</v>
      </c>
      <c r="I569" s="211">
        <v>0</v>
      </c>
      <c r="J569" s="211">
        <v>0</v>
      </c>
      <c r="K569" s="211">
        <v>20000000</v>
      </c>
      <c r="L569" s="233">
        <f t="shared" si="25"/>
        <v>0</v>
      </c>
      <c r="M569" s="211">
        <v>0</v>
      </c>
      <c r="N569" s="233">
        <v>0</v>
      </c>
      <c r="O569" s="211">
        <v>0</v>
      </c>
      <c r="P569" s="211">
        <v>0</v>
      </c>
      <c r="Q569" s="211">
        <v>0</v>
      </c>
      <c r="R569" s="211">
        <v>0</v>
      </c>
      <c r="S569" s="233">
        <f t="shared" si="26"/>
        <v>220000000</v>
      </c>
      <c r="T569" s="211">
        <v>920</v>
      </c>
      <c r="U569" s="209" t="s">
        <v>22</v>
      </c>
      <c r="V569" s="232" t="s">
        <v>492</v>
      </c>
      <c r="W569" s="232" t="s">
        <v>23</v>
      </c>
      <c r="X569" s="232" t="s">
        <v>889</v>
      </c>
      <c r="Y569" s="232" t="s">
        <v>76</v>
      </c>
      <c r="Z569" s="232" t="s">
        <v>135</v>
      </c>
      <c r="AA569" s="232" t="s">
        <v>136</v>
      </c>
      <c r="AB569" s="234" t="s">
        <v>1130</v>
      </c>
      <c r="AC569" s="235">
        <v>41614</v>
      </c>
    </row>
    <row r="570" spans="1:29" s="198" customFormat="1" ht="45" hidden="1" x14ac:dyDescent="0.2">
      <c r="A570" s="207">
        <v>2013520000626</v>
      </c>
      <c r="B570" s="208" t="s">
        <v>890</v>
      </c>
      <c r="C570" s="209" t="s">
        <v>16</v>
      </c>
      <c r="D570" s="209" t="s">
        <v>1428</v>
      </c>
      <c r="E570" s="216">
        <f t="shared" si="24"/>
        <v>4327267673</v>
      </c>
      <c r="F570" s="211">
        <v>0</v>
      </c>
      <c r="G570" s="216">
        <v>3500000000</v>
      </c>
      <c r="H570" s="211">
        <v>0</v>
      </c>
      <c r="I570" s="211">
        <v>0</v>
      </c>
      <c r="J570" s="211">
        <v>0</v>
      </c>
      <c r="K570" s="211">
        <v>827267673</v>
      </c>
      <c r="L570" s="211">
        <f t="shared" si="25"/>
        <v>0</v>
      </c>
      <c r="M570" s="211">
        <v>0</v>
      </c>
      <c r="N570" s="211">
        <v>0</v>
      </c>
      <c r="O570" s="211">
        <v>0</v>
      </c>
      <c r="P570" s="211">
        <v>0</v>
      </c>
      <c r="Q570" s="211">
        <v>0</v>
      </c>
      <c r="R570" s="211">
        <v>0</v>
      </c>
      <c r="S570" s="211">
        <f t="shared" si="26"/>
        <v>4327267673</v>
      </c>
      <c r="T570" s="211">
        <v>1726585</v>
      </c>
      <c r="U570" s="209" t="s">
        <v>22</v>
      </c>
      <c r="V570" s="209" t="s">
        <v>891</v>
      </c>
      <c r="W570" s="209" t="s">
        <v>23</v>
      </c>
      <c r="X570" s="209" t="s">
        <v>892</v>
      </c>
      <c r="Y570" s="209" t="s">
        <v>76</v>
      </c>
      <c r="Z570" s="209" t="s">
        <v>135</v>
      </c>
      <c r="AA570" s="209" t="s">
        <v>136</v>
      </c>
      <c r="AB570" s="213" t="s">
        <v>1130</v>
      </c>
      <c r="AC570" s="214">
        <v>42180</v>
      </c>
    </row>
    <row r="571" spans="1:29" s="198" customFormat="1" ht="22.5" hidden="1" x14ac:dyDescent="0.2">
      <c r="A571" s="207">
        <v>2013520000627</v>
      </c>
      <c r="B571" s="208" t="s">
        <v>893</v>
      </c>
      <c r="C571" s="209" t="s">
        <v>227</v>
      </c>
      <c r="D571" s="209" t="s">
        <v>1430</v>
      </c>
      <c r="E571" s="216">
        <f t="shared" si="24"/>
        <v>0</v>
      </c>
      <c r="F571" s="211">
        <v>0</v>
      </c>
      <c r="G571" s="216">
        <v>0</v>
      </c>
      <c r="H571" s="211">
        <v>0</v>
      </c>
      <c r="I571" s="211">
        <v>0</v>
      </c>
      <c r="J571" s="211">
        <v>0</v>
      </c>
      <c r="K571" s="211">
        <v>0</v>
      </c>
      <c r="L571" s="211">
        <f t="shared" si="25"/>
        <v>0</v>
      </c>
      <c r="M571" s="211">
        <v>0</v>
      </c>
      <c r="N571" s="211">
        <v>0</v>
      </c>
      <c r="O571" s="211">
        <v>0</v>
      </c>
      <c r="P571" s="211">
        <v>0</v>
      </c>
      <c r="Q571" s="211">
        <v>0</v>
      </c>
      <c r="R571" s="211">
        <v>0</v>
      </c>
      <c r="S571" s="211">
        <f t="shared" si="26"/>
        <v>0</v>
      </c>
      <c r="T571" s="211">
        <v>1205563</v>
      </c>
      <c r="U571" s="209" t="s">
        <v>22</v>
      </c>
      <c r="V571" s="209" t="s">
        <v>894</v>
      </c>
      <c r="W571" s="209" t="s">
        <v>23</v>
      </c>
      <c r="X571" s="209" t="s">
        <v>848</v>
      </c>
      <c r="Y571" s="209" t="s">
        <v>194</v>
      </c>
      <c r="Z571" s="209" t="s">
        <v>17</v>
      </c>
      <c r="AA571" s="209" t="s">
        <v>895</v>
      </c>
      <c r="AB571" s="213" t="s">
        <v>1134</v>
      </c>
      <c r="AC571" s="214">
        <v>41626</v>
      </c>
    </row>
    <row r="572" spans="1:29" s="198" customFormat="1" ht="22.5" hidden="1" x14ac:dyDescent="0.2">
      <c r="A572" s="207">
        <v>2013520000628</v>
      </c>
      <c r="B572" s="208" t="s">
        <v>1254</v>
      </c>
      <c r="C572" s="209" t="s">
        <v>33</v>
      </c>
      <c r="D572" s="209" t="s">
        <v>1430</v>
      </c>
      <c r="E572" s="216">
        <f t="shared" si="24"/>
        <v>2196000000</v>
      </c>
      <c r="F572" s="211">
        <v>0</v>
      </c>
      <c r="G572" s="216">
        <v>996000000</v>
      </c>
      <c r="H572" s="211">
        <v>0</v>
      </c>
      <c r="I572" s="211">
        <v>0</v>
      </c>
      <c r="J572" s="211">
        <v>0</v>
      </c>
      <c r="K572" s="211">
        <v>1200000000</v>
      </c>
      <c r="L572" s="211">
        <f t="shared" si="25"/>
        <v>0</v>
      </c>
      <c r="M572" s="211">
        <v>0</v>
      </c>
      <c r="N572" s="211">
        <v>0</v>
      </c>
      <c r="O572" s="211">
        <v>0</v>
      </c>
      <c r="P572" s="211">
        <v>0</v>
      </c>
      <c r="Q572" s="211">
        <v>0</v>
      </c>
      <c r="R572" s="211">
        <v>0</v>
      </c>
      <c r="S572" s="211">
        <f t="shared" si="26"/>
        <v>2196000000</v>
      </c>
      <c r="T572" s="211">
        <v>1205563</v>
      </c>
      <c r="U572" s="209" t="s">
        <v>1418</v>
      </c>
      <c r="V572" s="209" t="s">
        <v>907</v>
      </c>
      <c r="W572" s="209" t="s">
        <v>1285</v>
      </c>
      <c r="X572" s="209" t="s">
        <v>907</v>
      </c>
      <c r="Y572" s="209" t="s">
        <v>194</v>
      </c>
      <c r="Z572" s="209" t="s">
        <v>17</v>
      </c>
      <c r="AA572" s="209" t="s">
        <v>895</v>
      </c>
      <c r="AB572" s="213" t="s">
        <v>1129</v>
      </c>
      <c r="AC572" s="214">
        <v>41648</v>
      </c>
    </row>
    <row r="573" spans="1:29" s="198" customFormat="1" ht="22.5" hidden="1" x14ac:dyDescent="0.2">
      <c r="A573" s="207">
        <v>2013520000629</v>
      </c>
      <c r="B573" s="208" t="s">
        <v>1255</v>
      </c>
      <c r="C573" s="209" t="s">
        <v>16</v>
      </c>
      <c r="D573" s="209" t="s">
        <v>1428</v>
      </c>
      <c r="E573" s="216">
        <f t="shared" si="24"/>
        <v>1000000000</v>
      </c>
      <c r="F573" s="211">
        <v>0</v>
      </c>
      <c r="G573" s="216">
        <v>1000000000</v>
      </c>
      <c r="H573" s="211">
        <v>0</v>
      </c>
      <c r="I573" s="211">
        <v>0</v>
      </c>
      <c r="J573" s="211">
        <v>0</v>
      </c>
      <c r="K573" s="211">
        <v>0</v>
      </c>
      <c r="L573" s="211">
        <f t="shared" si="25"/>
        <v>0</v>
      </c>
      <c r="M573" s="211">
        <v>0</v>
      </c>
      <c r="N573" s="211">
        <v>0</v>
      </c>
      <c r="O573" s="211">
        <v>0</v>
      </c>
      <c r="P573" s="211">
        <v>0</v>
      </c>
      <c r="Q573" s="211">
        <v>0</v>
      </c>
      <c r="R573" s="211">
        <v>0</v>
      </c>
      <c r="S573" s="211">
        <f t="shared" si="26"/>
        <v>1000000000</v>
      </c>
      <c r="T573" s="211">
        <v>1205563</v>
      </c>
      <c r="U573" s="209" t="s">
        <v>1418</v>
      </c>
      <c r="V573" s="209" t="s">
        <v>13</v>
      </c>
      <c r="W573" s="209" t="s">
        <v>1285</v>
      </c>
      <c r="X573" s="209" t="s">
        <v>13</v>
      </c>
      <c r="Y573" s="209" t="s">
        <v>194</v>
      </c>
      <c r="Z573" s="209" t="s">
        <v>17</v>
      </c>
      <c r="AA573" s="209" t="s">
        <v>895</v>
      </c>
      <c r="AB573" s="213" t="s">
        <v>1129</v>
      </c>
      <c r="AC573" s="214">
        <v>41648</v>
      </c>
    </row>
    <row r="574" spans="1:29" s="238" customFormat="1" ht="45" hidden="1" x14ac:dyDescent="0.25">
      <c r="A574" s="207">
        <v>2013520000630</v>
      </c>
      <c r="B574" s="208" t="s">
        <v>1256</v>
      </c>
      <c r="C574" s="209" t="s">
        <v>291</v>
      </c>
      <c r="D574" s="209" t="s">
        <v>1428</v>
      </c>
      <c r="E574" s="216">
        <f t="shared" si="24"/>
        <v>138000000</v>
      </c>
      <c r="F574" s="211">
        <v>0</v>
      </c>
      <c r="G574" s="216">
        <v>0</v>
      </c>
      <c r="H574" s="211">
        <v>138000000</v>
      </c>
      <c r="I574" s="211">
        <v>0</v>
      </c>
      <c r="J574" s="211">
        <v>0</v>
      </c>
      <c r="K574" s="211">
        <v>0</v>
      </c>
      <c r="L574" s="211">
        <f t="shared" si="25"/>
        <v>0</v>
      </c>
      <c r="M574" s="211">
        <v>0</v>
      </c>
      <c r="N574" s="211">
        <v>0</v>
      </c>
      <c r="O574" s="211">
        <v>0</v>
      </c>
      <c r="P574" s="211">
        <v>0</v>
      </c>
      <c r="Q574" s="211">
        <v>0</v>
      </c>
      <c r="R574" s="211">
        <v>0</v>
      </c>
      <c r="S574" s="211">
        <f t="shared" si="26"/>
        <v>138000000</v>
      </c>
      <c r="T574" s="211">
        <v>600</v>
      </c>
      <c r="U574" s="209" t="s">
        <v>1418</v>
      </c>
      <c r="V574" s="209" t="s">
        <v>910</v>
      </c>
      <c r="W574" s="209"/>
      <c r="X574" s="209" t="s">
        <v>910</v>
      </c>
      <c r="Y574" s="209" t="s">
        <v>76</v>
      </c>
      <c r="Z574" s="209" t="s">
        <v>135</v>
      </c>
      <c r="AA574" s="209" t="s">
        <v>136</v>
      </c>
      <c r="AB574" s="213" t="s">
        <v>1130</v>
      </c>
      <c r="AC574" s="214">
        <v>41676</v>
      </c>
    </row>
    <row r="575" spans="1:29" s="198" customFormat="1" ht="33.75" hidden="1" x14ac:dyDescent="0.2">
      <c r="A575" s="207">
        <v>2014520000361</v>
      </c>
      <c r="B575" s="208" t="s">
        <v>896</v>
      </c>
      <c r="C575" s="209" t="s">
        <v>133</v>
      </c>
      <c r="D575" s="209" t="s">
        <v>1423</v>
      </c>
      <c r="E575" s="216">
        <f t="shared" si="24"/>
        <v>175958897</v>
      </c>
      <c r="F575" s="211">
        <v>0</v>
      </c>
      <c r="G575" s="216">
        <v>175958897</v>
      </c>
      <c r="H575" s="211">
        <v>0</v>
      </c>
      <c r="I575" s="211">
        <v>0</v>
      </c>
      <c r="J575" s="211">
        <v>0</v>
      </c>
      <c r="K575" s="211">
        <v>0</v>
      </c>
      <c r="L575" s="211">
        <f t="shared" si="25"/>
        <v>0</v>
      </c>
      <c r="M575" s="211">
        <v>0</v>
      </c>
      <c r="N575" s="211">
        <v>0</v>
      </c>
      <c r="O575" s="211">
        <v>0</v>
      </c>
      <c r="P575" s="211">
        <v>0</v>
      </c>
      <c r="Q575" s="211">
        <v>0</v>
      </c>
      <c r="R575" s="211">
        <v>0</v>
      </c>
      <c r="S575" s="211">
        <f t="shared" si="26"/>
        <v>175958897</v>
      </c>
      <c r="T575" s="211">
        <v>400</v>
      </c>
      <c r="U575" s="209" t="s">
        <v>49</v>
      </c>
      <c r="V575" s="209" t="s">
        <v>13</v>
      </c>
      <c r="W575" s="209" t="s">
        <v>14</v>
      </c>
      <c r="X575" s="209" t="s">
        <v>897</v>
      </c>
      <c r="Y575" s="209"/>
      <c r="Z575" s="209"/>
      <c r="AA575" s="209"/>
      <c r="AB575" s="213" t="s">
        <v>1129</v>
      </c>
      <c r="AC575" s="214">
        <v>41711</v>
      </c>
    </row>
    <row r="576" spans="1:29" s="198" customFormat="1" ht="33.75" hidden="1" x14ac:dyDescent="0.2">
      <c r="A576" s="207">
        <v>2014520000399</v>
      </c>
      <c r="B576" s="208" t="s">
        <v>898</v>
      </c>
      <c r="C576" s="209" t="s">
        <v>13</v>
      </c>
      <c r="D576" s="209" t="s">
        <v>1434</v>
      </c>
      <c r="E576" s="216">
        <f t="shared" si="24"/>
        <v>411551442646</v>
      </c>
      <c r="F576" s="211">
        <v>0</v>
      </c>
      <c r="G576" s="216">
        <v>411551442646</v>
      </c>
      <c r="H576" s="211">
        <v>0</v>
      </c>
      <c r="I576" s="211">
        <v>0</v>
      </c>
      <c r="J576" s="211">
        <v>0</v>
      </c>
      <c r="K576" s="211">
        <v>0</v>
      </c>
      <c r="L576" s="211">
        <f t="shared" si="25"/>
        <v>0</v>
      </c>
      <c r="M576" s="211">
        <v>0</v>
      </c>
      <c r="N576" s="211">
        <v>0</v>
      </c>
      <c r="O576" s="211">
        <v>0</v>
      </c>
      <c r="P576" s="211">
        <v>0</v>
      </c>
      <c r="Q576" s="211">
        <v>0</v>
      </c>
      <c r="R576" s="211">
        <v>0</v>
      </c>
      <c r="S576" s="211">
        <f t="shared" si="26"/>
        <v>411551442646</v>
      </c>
      <c r="T576" s="211">
        <v>174684</v>
      </c>
      <c r="U576" s="209" t="s">
        <v>51</v>
      </c>
      <c r="V576" s="209" t="s">
        <v>13</v>
      </c>
      <c r="W576" s="209" t="s">
        <v>27</v>
      </c>
      <c r="X576" s="209" t="s">
        <v>13</v>
      </c>
      <c r="Y576" s="209" t="s">
        <v>76</v>
      </c>
      <c r="Z576" s="209" t="s">
        <v>77</v>
      </c>
      <c r="AA576" s="209" t="s">
        <v>78</v>
      </c>
      <c r="AB576" s="213" t="s">
        <v>1129</v>
      </c>
      <c r="AC576" s="214">
        <v>41499</v>
      </c>
    </row>
    <row r="577" spans="1:29" s="198" customFormat="1" ht="33.75" hidden="1" x14ac:dyDescent="0.2">
      <c r="A577" s="207">
        <v>2014520000407</v>
      </c>
      <c r="B577" s="208" t="s">
        <v>899</v>
      </c>
      <c r="C577" s="209" t="s">
        <v>13</v>
      </c>
      <c r="D577" s="209" t="s">
        <v>1434</v>
      </c>
      <c r="E577" s="216">
        <f t="shared" si="24"/>
        <v>1903534867</v>
      </c>
      <c r="F577" s="211">
        <v>0</v>
      </c>
      <c r="G577" s="216">
        <v>1903534867</v>
      </c>
      <c r="H577" s="211">
        <v>0</v>
      </c>
      <c r="I577" s="211">
        <v>0</v>
      </c>
      <c r="J577" s="211">
        <v>0</v>
      </c>
      <c r="K577" s="211">
        <v>0</v>
      </c>
      <c r="L577" s="211">
        <f t="shared" si="25"/>
        <v>0</v>
      </c>
      <c r="M577" s="211">
        <v>0</v>
      </c>
      <c r="N577" s="211">
        <v>0</v>
      </c>
      <c r="O577" s="211">
        <v>0</v>
      </c>
      <c r="P577" s="211">
        <v>0</v>
      </c>
      <c r="Q577" s="211">
        <v>0</v>
      </c>
      <c r="R577" s="211">
        <v>0</v>
      </c>
      <c r="S577" s="211">
        <f t="shared" si="26"/>
        <v>1903534867</v>
      </c>
      <c r="T577" s="211">
        <v>1681</v>
      </c>
      <c r="U577" s="209" t="s">
        <v>49</v>
      </c>
      <c r="V577" s="209" t="s">
        <v>13</v>
      </c>
      <c r="W577" s="209" t="s">
        <v>27</v>
      </c>
      <c r="X577" s="209" t="s">
        <v>13</v>
      </c>
      <c r="Y577" s="209" t="s">
        <v>76</v>
      </c>
      <c r="Z577" s="209" t="s">
        <v>77</v>
      </c>
      <c r="AA577" s="209" t="s">
        <v>178</v>
      </c>
      <c r="AB577" s="213" t="s">
        <v>1129</v>
      </c>
      <c r="AC577" s="214">
        <v>41500</v>
      </c>
    </row>
    <row r="578" spans="1:29" s="198" customFormat="1" ht="33.75" hidden="1" x14ac:dyDescent="0.2">
      <c r="A578" s="207">
        <v>2014520000479</v>
      </c>
      <c r="B578" s="208" t="s">
        <v>900</v>
      </c>
      <c r="C578" s="209" t="s">
        <v>13</v>
      </c>
      <c r="D578" s="209" t="s">
        <v>1434</v>
      </c>
      <c r="E578" s="216">
        <f t="shared" si="24"/>
        <v>100000000</v>
      </c>
      <c r="F578" s="211">
        <v>0</v>
      </c>
      <c r="G578" s="216">
        <v>100000000</v>
      </c>
      <c r="H578" s="211">
        <v>0</v>
      </c>
      <c r="I578" s="211">
        <v>0</v>
      </c>
      <c r="J578" s="211">
        <v>0</v>
      </c>
      <c r="K578" s="211">
        <v>0</v>
      </c>
      <c r="L578" s="211">
        <f t="shared" si="25"/>
        <v>0</v>
      </c>
      <c r="M578" s="211">
        <v>0</v>
      </c>
      <c r="N578" s="211">
        <v>0</v>
      </c>
      <c r="O578" s="211">
        <v>0</v>
      </c>
      <c r="P578" s="211">
        <v>0</v>
      </c>
      <c r="Q578" s="211">
        <v>0</v>
      </c>
      <c r="R578" s="211">
        <v>0</v>
      </c>
      <c r="S578" s="211">
        <f t="shared" si="26"/>
        <v>100000000</v>
      </c>
      <c r="T578" s="211">
        <v>59</v>
      </c>
      <c r="U578" s="209" t="s">
        <v>49</v>
      </c>
      <c r="V578" s="209" t="s">
        <v>13</v>
      </c>
      <c r="W578" s="209" t="s">
        <v>34</v>
      </c>
      <c r="X578" s="209" t="s">
        <v>13</v>
      </c>
      <c r="Y578" s="209" t="s">
        <v>159</v>
      </c>
      <c r="Z578" s="209" t="s">
        <v>160</v>
      </c>
      <c r="AA578" s="209" t="s">
        <v>667</v>
      </c>
      <c r="AB578" s="213" t="s">
        <v>1129</v>
      </c>
      <c r="AC578" s="214">
        <v>41501</v>
      </c>
    </row>
    <row r="579" spans="1:29" s="198" customFormat="1" ht="22.5" hidden="1" x14ac:dyDescent="0.2">
      <c r="A579" s="207">
        <v>2014520000482</v>
      </c>
      <c r="B579" s="208" t="s">
        <v>901</v>
      </c>
      <c r="C579" s="209" t="s">
        <v>13</v>
      </c>
      <c r="D579" s="209" t="s">
        <v>1434</v>
      </c>
      <c r="E579" s="216">
        <f t="shared" si="24"/>
        <v>1566600000</v>
      </c>
      <c r="F579" s="211">
        <v>0</v>
      </c>
      <c r="G579" s="216">
        <v>1566600000</v>
      </c>
      <c r="H579" s="211">
        <v>0</v>
      </c>
      <c r="I579" s="211">
        <v>0</v>
      </c>
      <c r="J579" s="211">
        <v>0</v>
      </c>
      <c r="K579" s="211">
        <v>0</v>
      </c>
      <c r="L579" s="211">
        <f t="shared" si="25"/>
        <v>0</v>
      </c>
      <c r="M579" s="211">
        <v>0</v>
      </c>
      <c r="N579" s="211">
        <v>0</v>
      </c>
      <c r="O579" s="211">
        <v>0</v>
      </c>
      <c r="P579" s="211">
        <v>0</v>
      </c>
      <c r="Q579" s="211">
        <v>0</v>
      </c>
      <c r="R579" s="211">
        <v>0</v>
      </c>
      <c r="S579" s="211">
        <f t="shared" si="26"/>
        <v>1566600000</v>
      </c>
      <c r="T579" s="211">
        <v>850000</v>
      </c>
      <c r="U579" s="209" t="s">
        <v>49</v>
      </c>
      <c r="V579" s="209" t="s">
        <v>13</v>
      </c>
      <c r="W579" s="209" t="s">
        <v>104</v>
      </c>
      <c r="X579" s="209" t="s">
        <v>13</v>
      </c>
      <c r="Y579" s="209" t="s">
        <v>167</v>
      </c>
      <c r="Z579" s="209" t="s">
        <v>448</v>
      </c>
      <c r="AA579" s="209" t="s">
        <v>449</v>
      </c>
      <c r="AB579" s="213" t="s">
        <v>1129</v>
      </c>
      <c r="AC579" s="214">
        <v>41502</v>
      </c>
    </row>
    <row r="580" spans="1:29" s="198" customFormat="1" ht="22.5" hidden="1" x14ac:dyDescent="0.2">
      <c r="A580" s="207">
        <v>2014520000628</v>
      </c>
      <c r="B580" s="208" t="s">
        <v>906</v>
      </c>
      <c r="C580" s="209" t="s">
        <v>33</v>
      </c>
      <c r="D580" s="209" t="s">
        <v>1430</v>
      </c>
      <c r="E580" s="216">
        <f t="shared" si="24"/>
        <v>2196000000</v>
      </c>
      <c r="F580" s="211">
        <v>0</v>
      </c>
      <c r="G580" s="216">
        <v>996000000</v>
      </c>
      <c r="H580" s="211">
        <v>0</v>
      </c>
      <c r="I580" s="211">
        <v>0</v>
      </c>
      <c r="J580" s="211">
        <v>0</v>
      </c>
      <c r="K580" s="211">
        <v>1200000000</v>
      </c>
      <c r="L580" s="211">
        <f t="shared" si="25"/>
        <v>0</v>
      </c>
      <c r="M580" s="211">
        <v>0</v>
      </c>
      <c r="N580" s="211">
        <v>0</v>
      </c>
      <c r="O580" s="211">
        <v>0</v>
      </c>
      <c r="P580" s="211">
        <v>0</v>
      </c>
      <c r="Q580" s="211">
        <v>0</v>
      </c>
      <c r="R580" s="211">
        <v>0</v>
      </c>
      <c r="S580" s="211">
        <f t="shared" si="26"/>
        <v>2196000000</v>
      </c>
      <c r="T580" s="211">
        <v>1205563</v>
      </c>
      <c r="U580" s="209" t="s">
        <v>49</v>
      </c>
      <c r="V580" s="209" t="s">
        <v>13</v>
      </c>
      <c r="W580" s="209" t="s">
        <v>29</v>
      </c>
      <c r="X580" s="209" t="s">
        <v>907</v>
      </c>
      <c r="Y580" s="209" t="s">
        <v>194</v>
      </c>
      <c r="Z580" s="209" t="s">
        <v>17</v>
      </c>
      <c r="AA580" s="209" t="s">
        <v>895</v>
      </c>
      <c r="AB580" s="213" t="s">
        <v>1129</v>
      </c>
      <c r="AC580" s="214">
        <v>41638</v>
      </c>
    </row>
    <row r="581" spans="1:29" s="198" customFormat="1" ht="22.5" hidden="1" x14ac:dyDescent="0.2">
      <c r="A581" s="207">
        <v>2014520000629</v>
      </c>
      <c r="B581" s="208" t="s">
        <v>908</v>
      </c>
      <c r="C581" s="209" t="s">
        <v>16</v>
      </c>
      <c r="D581" s="209" t="s">
        <v>1428</v>
      </c>
      <c r="E581" s="216">
        <f t="shared" si="24"/>
        <v>1000000000</v>
      </c>
      <c r="F581" s="211">
        <v>0</v>
      </c>
      <c r="G581" s="216">
        <v>1000000000</v>
      </c>
      <c r="H581" s="211">
        <v>0</v>
      </c>
      <c r="I581" s="211">
        <v>0</v>
      </c>
      <c r="J581" s="211">
        <v>0</v>
      </c>
      <c r="K581" s="211">
        <v>0</v>
      </c>
      <c r="L581" s="211">
        <f t="shared" si="25"/>
        <v>0</v>
      </c>
      <c r="M581" s="211">
        <v>0</v>
      </c>
      <c r="N581" s="211">
        <v>0</v>
      </c>
      <c r="O581" s="211">
        <v>0</v>
      </c>
      <c r="P581" s="211">
        <v>0</v>
      </c>
      <c r="Q581" s="211">
        <v>0</v>
      </c>
      <c r="R581" s="211">
        <v>0</v>
      </c>
      <c r="S581" s="211">
        <f t="shared" si="26"/>
        <v>1000000000</v>
      </c>
      <c r="T581" s="211">
        <v>1205563</v>
      </c>
      <c r="U581" s="209" t="s">
        <v>49</v>
      </c>
      <c r="V581" s="209" t="s">
        <v>13</v>
      </c>
      <c r="W581" s="209" t="s">
        <v>29</v>
      </c>
      <c r="X581" s="209" t="s">
        <v>907</v>
      </c>
      <c r="Y581" s="209" t="s">
        <v>194</v>
      </c>
      <c r="Z581" s="209" t="s">
        <v>17</v>
      </c>
      <c r="AA581" s="209" t="s">
        <v>895</v>
      </c>
      <c r="AB581" s="213" t="s">
        <v>1129</v>
      </c>
      <c r="AC581" s="214">
        <v>41638</v>
      </c>
    </row>
    <row r="582" spans="1:29" s="198" customFormat="1" ht="45" hidden="1" x14ac:dyDescent="0.2">
      <c r="A582" s="207">
        <v>2014520000630</v>
      </c>
      <c r="B582" s="208" t="s">
        <v>909</v>
      </c>
      <c r="C582" s="209" t="s">
        <v>291</v>
      </c>
      <c r="D582" s="209" t="s">
        <v>1428</v>
      </c>
      <c r="E582" s="216">
        <f t="shared" si="24"/>
        <v>138000000</v>
      </c>
      <c r="F582" s="211">
        <v>0</v>
      </c>
      <c r="G582" s="216">
        <v>0</v>
      </c>
      <c r="H582" s="211">
        <v>138000000</v>
      </c>
      <c r="I582" s="211">
        <v>0</v>
      </c>
      <c r="J582" s="211">
        <v>0</v>
      </c>
      <c r="K582" s="211">
        <v>0</v>
      </c>
      <c r="L582" s="211">
        <f t="shared" si="25"/>
        <v>0</v>
      </c>
      <c r="M582" s="211">
        <v>0</v>
      </c>
      <c r="N582" s="211">
        <v>0</v>
      </c>
      <c r="O582" s="211">
        <v>0</v>
      </c>
      <c r="P582" s="211">
        <v>0</v>
      </c>
      <c r="Q582" s="211">
        <v>0</v>
      </c>
      <c r="R582" s="211">
        <v>0</v>
      </c>
      <c r="S582" s="211">
        <f t="shared" si="26"/>
        <v>138000000</v>
      </c>
      <c r="T582" s="211">
        <v>600</v>
      </c>
      <c r="U582" s="209" t="s">
        <v>22</v>
      </c>
      <c r="V582" s="209" t="s">
        <v>910</v>
      </c>
      <c r="W582" s="209" t="s">
        <v>23</v>
      </c>
      <c r="X582" s="209" t="s">
        <v>910</v>
      </c>
      <c r="Y582" s="209" t="s">
        <v>76</v>
      </c>
      <c r="Z582" s="209" t="s">
        <v>135</v>
      </c>
      <c r="AA582" s="209" t="s">
        <v>136</v>
      </c>
      <c r="AB582" s="213" t="s">
        <v>1130</v>
      </c>
      <c r="AC582" s="214">
        <v>41676</v>
      </c>
    </row>
    <row r="583" spans="1:29" s="198" customFormat="1" ht="22.5" hidden="1" x14ac:dyDescent="0.2">
      <c r="A583" s="207">
        <v>2014520000631</v>
      </c>
      <c r="B583" s="208" t="s">
        <v>1142</v>
      </c>
      <c r="C583" s="225" t="s">
        <v>374</v>
      </c>
      <c r="D583" s="209" t="s">
        <v>1426</v>
      </c>
      <c r="E583" s="216">
        <f t="shared" si="24"/>
        <v>0</v>
      </c>
      <c r="F583" s="211">
        <v>0</v>
      </c>
      <c r="G583" s="216">
        <v>0</v>
      </c>
      <c r="H583" s="211">
        <v>0</v>
      </c>
      <c r="I583" s="211">
        <v>0</v>
      </c>
      <c r="J583" s="211">
        <v>0</v>
      </c>
      <c r="K583" s="211">
        <v>0</v>
      </c>
      <c r="L583" s="211">
        <f t="shared" si="25"/>
        <v>0</v>
      </c>
      <c r="M583" s="211">
        <v>0</v>
      </c>
      <c r="N583" s="211">
        <v>0</v>
      </c>
      <c r="O583" s="211">
        <v>0</v>
      </c>
      <c r="P583" s="211">
        <v>0</v>
      </c>
      <c r="Q583" s="211">
        <v>0</v>
      </c>
      <c r="R583" s="211">
        <v>0</v>
      </c>
      <c r="S583" s="211">
        <f t="shared" si="26"/>
        <v>0</v>
      </c>
      <c r="T583" s="211">
        <v>0</v>
      </c>
      <c r="U583" s="209" t="s">
        <v>22</v>
      </c>
      <c r="V583" s="209" t="s">
        <v>1394</v>
      </c>
      <c r="W583" s="209" t="s">
        <v>1262</v>
      </c>
      <c r="X583" s="209" t="s">
        <v>1394</v>
      </c>
      <c r="Y583" s="209"/>
      <c r="Z583" s="209"/>
      <c r="AA583" s="209"/>
      <c r="AB583" s="213" t="s">
        <v>1134</v>
      </c>
      <c r="AC583" s="214">
        <v>41734</v>
      </c>
    </row>
    <row r="584" spans="1:29" s="198" customFormat="1" ht="45" hidden="1" x14ac:dyDescent="0.2">
      <c r="A584" s="207">
        <v>2014520000632</v>
      </c>
      <c r="B584" s="208" t="s">
        <v>911</v>
      </c>
      <c r="C584" s="209" t="s">
        <v>455</v>
      </c>
      <c r="D584" s="209" t="s">
        <v>1424</v>
      </c>
      <c r="E584" s="216">
        <f t="shared" ref="E584:E647" si="27">+F584+G584+H584+I584+J584+K584</f>
        <v>40000000</v>
      </c>
      <c r="F584" s="211">
        <v>0</v>
      </c>
      <c r="G584" s="216">
        <v>40000000</v>
      </c>
      <c r="H584" s="211">
        <v>0</v>
      </c>
      <c r="I584" s="211">
        <v>0</v>
      </c>
      <c r="J584" s="211">
        <v>0</v>
      </c>
      <c r="K584" s="211">
        <v>0</v>
      </c>
      <c r="L584" s="211">
        <f t="shared" ref="L584:L647" si="28">+M584+N584+O584+P584+Q584+R584</f>
        <v>0</v>
      </c>
      <c r="M584" s="211">
        <v>0</v>
      </c>
      <c r="N584" s="211">
        <v>0</v>
      </c>
      <c r="O584" s="211">
        <v>0</v>
      </c>
      <c r="P584" s="211">
        <v>0</v>
      </c>
      <c r="Q584" s="211">
        <v>0</v>
      </c>
      <c r="R584" s="211">
        <v>0</v>
      </c>
      <c r="S584" s="211">
        <f t="shared" ref="S584:S647" si="29">+E584+L584</f>
        <v>40000000</v>
      </c>
      <c r="T584" s="211">
        <v>900</v>
      </c>
      <c r="U584" s="209" t="s">
        <v>40</v>
      </c>
      <c r="V584" s="209" t="s">
        <v>907</v>
      </c>
      <c r="W584" s="209" t="s">
        <v>42</v>
      </c>
      <c r="X584" s="209" t="s">
        <v>912</v>
      </c>
      <c r="Y584" s="209" t="s">
        <v>145</v>
      </c>
      <c r="Z584" s="209" t="s">
        <v>146</v>
      </c>
      <c r="AA584" s="209" t="s">
        <v>147</v>
      </c>
      <c r="AB584" s="213" t="s">
        <v>1129</v>
      </c>
      <c r="AC584" s="214">
        <v>41688</v>
      </c>
    </row>
    <row r="585" spans="1:29" s="198" customFormat="1" ht="33.75" hidden="1" x14ac:dyDescent="0.2">
      <c r="A585" s="207">
        <v>2014520000633</v>
      </c>
      <c r="B585" s="208" t="s">
        <v>913</v>
      </c>
      <c r="C585" s="225" t="s">
        <v>125</v>
      </c>
      <c r="D585" s="209" t="s">
        <v>1424</v>
      </c>
      <c r="E585" s="216">
        <f t="shared" si="27"/>
        <v>0</v>
      </c>
      <c r="F585" s="211">
        <v>0</v>
      </c>
      <c r="G585" s="216">
        <v>0</v>
      </c>
      <c r="H585" s="211">
        <v>0</v>
      </c>
      <c r="I585" s="211">
        <v>0</v>
      </c>
      <c r="J585" s="211">
        <v>0</v>
      </c>
      <c r="K585" s="211">
        <v>0</v>
      </c>
      <c r="L585" s="211">
        <f t="shared" si="28"/>
        <v>0</v>
      </c>
      <c r="M585" s="211">
        <v>0</v>
      </c>
      <c r="N585" s="211">
        <v>0</v>
      </c>
      <c r="O585" s="211">
        <v>0</v>
      </c>
      <c r="P585" s="211">
        <v>0</v>
      </c>
      <c r="Q585" s="211">
        <v>0</v>
      </c>
      <c r="R585" s="211">
        <v>0</v>
      </c>
      <c r="S585" s="211">
        <f t="shared" si="29"/>
        <v>0</v>
      </c>
      <c r="T585" s="211">
        <v>0</v>
      </c>
      <c r="U585" s="209" t="s">
        <v>12</v>
      </c>
      <c r="V585" s="209" t="s">
        <v>1395</v>
      </c>
      <c r="W585" s="209" t="s">
        <v>1279</v>
      </c>
      <c r="X585" s="209" t="s">
        <v>1395</v>
      </c>
      <c r="Y585" s="209"/>
      <c r="Z585" s="209"/>
      <c r="AA585" s="209"/>
      <c r="AB585" s="213" t="s">
        <v>1134</v>
      </c>
      <c r="AC585" s="214">
        <v>41688</v>
      </c>
    </row>
    <row r="586" spans="1:29" s="220" customFormat="1" ht="33.75" hidden="1" x14ac:dyDescent="0.25">
      <c r="A586" s="207">
        <v>2014520000634</v>
      </c>
      <c r="B586" s="208" t="s">
        <v>913</v>
      </c>
      <c r="C586" s="209" t="s">
        <v>125</v>
      </c>
      <c r="D586" s="209" t="s">
        <v>1424</v>
      </c>
      <c r="E586" s="216">
        <f t="shared" si="27"/>
        <v>119996632</v>
      </c>
      <c r="F586" s="211">
        <v>0</v>
      </c>
      <c r="G586" s="216">
        <v>100000000</v>
      </c>
      <c r="H586" s="211">
        <v>19996632</v>
      </c>
      <c r="I586" s="211">
        <v>0</v>
      </c>
      <c r="J586" s="211">
        <v>0</v>
      </c>
      <c r="K586" s="211">
        <v>0</v>
      </c>
      <c r="L586" s="211">
        <f t="shared" si="28"/>
        <v>0</v>
      </c>
      <c r="M586" s="211">
        <v>0</v>
      </c>
      <c r="N586" s="211">
        <v>0</v>
      </c>
      <c r="O586" s="211">
        <v>0</v>
      </c>
      <c r="P586" s="211">
        <v>0</v>
      </c>
      <c r="Q586" s="211">
        <v>0</v>
      </c>
      <c r="R586" s="211">
        <v>0</v>
      </c>
      <c r="S586" s="211">
        <f t="shared" si="29"/>
        <v>119996632</v>
      </c>
      <c r="T586" s="211">
        <v>120</v>
      </c>
      <c r="U586" s="209" t="s">
        <v>12</v>
      </c>
      <c r="V586" s="209" t="s">
        <v>126</v>
      </c>
      <c r="W586" s="209" t="s">
        <v>14</v>
      </c>
      <c r="X586" s="209" t="s">
        <v>126</v>
      </c>
      <c r="Y586" s="209" t="s">
        <v>174</v>
      </c>
      <c r="Z586" s="209" t="s">
        <v>175</v>
      </c>
      <c r="AA586" s="209" t="s">
        <v>396</v>
      </c>
      <c r="AB586" s="213" t="s">
        <v>1130</v>
      </c>
      <c r="AC586" s="214">
        <v>41688</v>
      </c>
    </row>
    <row r="587" spans="1:29" s="198" customFormat="1" ht="45" hidden="1" x14ac:dyDescent="0.2">
      <c r="A587" s="207">
        <v>2014520000635</v>
      </c>
      <c r="B587" s="208" t="s">
        <v>914</v>
      </c>
      <c r="C587" s="209" t="s">
        <v>72</v>
      </c>
      <c r="D587" s="209" t="s">
        <v>1420</v>
      </c>
      <c r="E587" s="216">
        <f t="shared" si="27"/>
        <v>1103161072</v>
      </c>
      <c r="F587" s="211">
        <v>903161072</v>
      </c>
      <c r="G587" s="216">
        <v>200000000</v>
      </c>
      <c r="H587" s="211">
        <v>0</v>
      </c>
      <c r="I587" s="211">
        <v>0</v>
      </c>
      <c r="J587" s="211">
        <v>0</v>
      </c>
      <c r="K587" s="211">
        <v>0</v>
      </c>
      <c r="L587" s="211">
        <f t="shared" si="28"/>
        <v>0</v>
      </c>
      <c r="M587" s="211">
        <v>0</v>
      </c>
      <c r="N587" s="211">
        <v>0</v>
      </c>
      <c r="O587" s="211">
        <v>0</v>
      </c>
      <c r="P587" s="211">
        <v>0</v>
      </c>
      <c r="Q587" s="211">
        <v>0</v>
      </c>
      <c r="R587" s="211">
        <v>0</v>
      </c>
      <c r="S587" s="211">
        <f t="shared" si="29"/>
        <v>1103161072</v>
      </c>
      <c r="T587" s="211">
        <v>15149</v>
      </c>
      <c r="U587" s="209" t="s">
        <v>22</v>
      </c>
      <c r="V587" s="209" t="s">
        <v>915</v>
      </c>
      <c r="W587" s="209" t="s">
        <v>23</v>
      </c>
      <c r="X587" s="209" t="s">
        <v>915</v>
      </c>
      <c r="Y587" s="209" t="s">
        <v>76</v>
      </c>
      <c r="Z587" s="209" t="s">
        <v>135</v>
      </c>
      <c r="AA587" s="209" t="s">
        <v>136</v>
      </c>
      <c r="AB587" s="213" t="s">
        <v>1130</v>
      </c>
      <c r="AC587" s="214">
        <v>41739</v>
      </c>
    </row>
    <row r="588" spans="1:29" s="198" customFormat="1" ht="33.75" hidden="1" x14ac:dyDescent="0.2">
      <c r="A588" s="207">
        <v>2014520000636</v>
      </c>
      <c r="B588" s="208" t="s">
        <v>1143</v>
      </c>
      <c r="C588" s="225" t="s">
        <v>72</v>
      </c>
      <c r="D588" s="209" t="s">
        <v>1420</v>
      </c>
      <c r="E588" s="216">
        <f t="shared" si="27"/>
        <v>0</v>
      </c>
      <c r="F588" s="211">
        <v>0</v>
      </c>
      <c r="G588" s="216">
        <v>0</v>
      </c>
      <c r="H588" s="211">
        <v>0</v>
      </c>
      <c r="I588" s="211">
        <v>0</v>
      </c>
      <c r="J588" s="211">
        <v>0</v>
      </c>
      <c r="K588" s="211">
        <v>0</v>
      </c>
      <c r="L588" s="211">
        <f t="shared" si="28"/>
        <v>0</v>
      </c>
      <c r="M588" s="211">
        <v>0</v>
      </c>
      <c r="N588" s="211">
        <v>0</v>
      </c>
      <c r="O588" s="211">
        <v>0</v>
      </c>
      <c r="P588" s="211">
        <v>0</v>
      </c>
      <c r="Q588" s="211">
        <v>0</v>
      </c>
      <c r="R588" s="211">
        <v>0</v>
      </c>
      <c r="S588" s="211">
        <f t="shared" si="29"/>
        <v>0</v>
      </c>
      <c r="T588" s="211">
        <v>0</v>
      </c>
      <c r="U588" s="209" t="s">
        <v>1418</v>
      </c>
      <c r="V588" s="209" t="s">
        <v>1397</v>
      </c>
      <c r="W588" s="209" t="s">
        <v>1262</v>
      </c>
      <c r="X588" s="209" t="s">
        <v>1396</v>
      </c>
      <c r="Y588" s="209"/>
      <c r="Z588" s="209"/>
      <c r="AA588" s="209"/>
      <c r="AB588" s="213" t="s">
        <v>1134</v>
      </c>
      <c r="AC588" s="214">
        <v>41691</v>
      </c>
    </row>
    <row r="589" spans="1:29" s="198" customFormat="1" ht="45" hidden="1" x14ac:dyDescent="0.2">
      <c r="A589" s="207">
        <v>2014520000637</v>
      </c>
      <c r="B589" s="208" t="s">
        <v>916</v>
      </c>
      <c r="C589" s="209" t="s">
        <v>133</v>
      </c>
      <c r="D589" s="209" t="s">
        <v>1423</v>
      </c>
      <c r="E589" s="216">
        <f t="shared" si="27"/>
        <v>250000000</v>
      </c>
      <c r="F589" s="211">
        <v>0</v>
      </c>
      <c r="G589" s="216">
        <v>250000000</v>
      </c>
      <c r="H589" s="211">
        <v>0</v>
      </c>
      <c r="I589" s="211">
        <v>0</v>
      </c>
      <c r="J589" s="211">
        <v>0</v>
      </c>
      <c r="K589" s="211">
        <v>0</v>
      </c>
      <c r="L589" s="211">
        <f t="shared" si="28"/>
        <v>0</v>
      </c>
      <c r="M589" s="211">
        <v>0</v>
      </c>
      <c r="N589" s="211">
        <v>0</v>
      </c>
      <c r="O589" s="211">
        <v>0</v>
      </c>
      <c r="P589" s="211">
        <v>0</v>
      </c>
      <c r="Q589" s="211">
        <v>0</v>
      </c>
      <c r="R589" s="211">
        <v>0</v>
      </c>
      <c r="S589" s="211">
        <f t="shared" si="29"/>
        <v>250000000</v>
      </c>
      <c r="T589" s="211">
        <v>3000</v>
      </c>
      <c r="U589" s="209" t="s">
        <v>40</v>
      </c>
      <c r="V589" s="209" t="s">
        <v>13</v>
      </c>
      <c r="W589" s="209" t="s">
        <v>42</v>
      </c>
      <c r="X589" s="209" t="s">
        <v>13</v>
      </c>
      <c r="Y589" s="209" t="s">
        <v>145</v>
      </c>
      <c r="Z589" s="209" t="s">
        <v>146</v>
      </c>
      <c r="AA589" s="209" t="s">
        <v>147</v>
      </c>
      <c r="AB589" s="213" t="s">
        <v>1129</v>
      </c>
      <c r="AC589" s="214">
        <v>41711</v>
      </c>
    </row>
    <row r="590" spans="1:29" s="198" customFormat="1" ht="45" hidden="1" x14ac:dyDescent="0.2">
      <c r="A590" s="207">
        <v>2014520000638</v>
      </c>
      <c r="B590" s="208" t="s">
        <v>1144</v>
      </c>
      <c r="C590" s="225" t="s">
        <v>133</v>
      </c>
      <c r="D590" s="209" t="s">
        <v>1423</v>
      </c>
      <c r="E590" s="216">
        <f t="shared" si="27"/>
        <v>0</v>
      </c>
      <c r="F590" s="211">
        <v>0</v>
      </c>
      <c r="G590" s="216">
        <v>0</v>
      </c>
      <c r="H590" s="211">
        <v>0</v>
      </c>
      <c r="I590" s="211">
        <v>0</v>
      </c>
      <c r="J590" s="211">
        <v>0</v>
      </c>
      <c r="K590" s="211">
        <v>0</v>
      </c>
      <c r="L590" s="211">
        <f t="shared" si="28"/>
        <v>0</v>
      </c>
      <c r="M590" s="211">
        <v>0</v>
      </c>
      <c r="N590" s="211">
        <v>0</v>
      </c>
      <c r="O590" s="211">
        <v>0</v>
      </c>
      <c r="P590" s="211">
        <v>0</v>
      </c>
      <c r="Q590" s="211">
        <v>0</v>
      </c>
      <c r="R590" s="211">
        <v>0</v>
      </c>
      <c r="S590" s="211">
        <f t="shared" si="29"/>
        <v>0</v>
      </c>
      <c r="T590" s="211"/>
      <c r="U590" s="209" t="s">
        <v>1418</v>
      </c>
      <c r="V590" s="209" t="s">
        <v>1282</v>
      </c>
      <c r="W590" s="209" t="s">
        <v>1307</v>
      </c>
      <c r="X590" s="209" t="s">
        <v>1282</v>
      </c>
      <c r="Y590" s="209"/>
      <c r="Z590" s="209"/>
      <c r="AA590" s="209"/>
      <c r="AB590" s="213" t="s">
        <v>1134</v>
      </c>
      <c r="AC590" s="214">
        <v>41711</v>
      </c>
    </row>
    <row r="591" spans="1:29" s="198" customFormat="1" ht="45" hidden="1" x14ac:dyDescent="0.2">
      <c r="A591" s="207">
        <v>2014520000639</v>
      </c>
      <c r="B591" s="208" t="s">
        <v>917</v>
      </c>
      <c r="C591" s="209" t="s">
        <v>63</v>
      </c>
      <c r="D591" s="209" t="s">
        <v>1430</v>
      </c>
      <c r="E591" s="216">
        <f t="shared" si="27"/>
        <v>94007655</v>
      </c>
      <c r="F591" s="211">
        <v>94007655</v>
      </c>
      <c r="G591" s="216">
        <v>0</v>
      </c>
      <c r="H591" s="211">
        <v>0</v>
      </c>
      <c r="I591" s="211">
        <v>0</v>
      </c>
      <c r="J591" s="211">
        <v>0</v>
      </c>
      <c r="K591" s="211">
        <v>0</v>
      </c>
      <c r="L591" s="211">
        <f t="shared" si="28"/>
        <v>0</v>
      </c>
      <c r="M591" s="211">
        <v>0</v>
      </c>
      <c r="N591" s="211">
        <v>0</v>
      </c>
      <c r="O591" s="211">
        <v>0</v>
      </c>
      <c r="P591" s="211">
        <v>0</v>
      </c>
      <c r="Q591" s="211">
        <v>0</v>
      </c>
      <c r="R591" s="211">
        <v>0</v>
      </c>
      <c r="S591" s="211">
        <f t="shared" si="29"/>
        <v>94007655</v>
      </c>
      <c r="T591" s="211">
        <v>7419</v>
      </c>
      <c r="U591" s="209" t="s">
        <v>22</v>
      </c>
      <c r="V591" s="209" t="s">
        <v>918</v>
      </c>
      <c r="W591" s="209" t="s">
        <v>23</v>
      </c>
      <c r="X591" s="209" t="s">
        <v>918</v>
      </c>
      <c r="Y591" s="209" t="s">
        <v>76</v>
      </c>
      <c r="Z591" s="209" t="s">
        <v>135</v>
      </c>
      <c r="AA591" s="209" t="s">
        <v>136</v>
      </c>
      <c r="AB591" s="213" t="s">
        <v>1130</v>
      </c>
      <c r="AC591" s="214">
        <v>41906</v>
      </c>
    </row>
    <row r="592" spans="1:29" s="198" customFormat="1" ht="45" hidden="1" x14ac:dyDescent="0.2">
      <c r="A592" s="207">
        <v>2014520000640</v>
      </c>
      <c r="B592" s="208" t="s">
        <v>919</v>
      </c>
      <c r="C592" s="209" t="s">
        <v>72</v>
      </c>
      <c r="D592" s="209" t="s">
        <v>1420</v>
      </c>
      <c r="E592" s="216">
        <f t="shared" si="27"/>
        <v>621425443</v>
      </c>
      <c r="F592" s="211">
        <v>531132110</v>
      </c>
      <c r="G592" s="216">
        <v>0</v>
      </c>
      <c r="H592" s="211">
        <v>0</v>
      </c>
      <c r="I592" s="211">
        <v>0</v>
      </c>
      <c r="J592" s="211">
        <v>0</v>
      </c>
      <c r="K592" s="211">
        <v>90293333</v>
      </c>
      <c r="L592" s="211">
        <f t="shared" si="28"/>
        <v>0</v>
      </c>
      <c r="M592" s="211">
        <v>0</v>
      </c>
      <c r="N592" s="211">
        <v>0</v>
      </c>
      <c r="O592" s="211">
        <v>0</v>
      </c>
      <c r="P592" s="211">
        <v>0</v>
      </c>
      <c r="Q592" s="211">
        <v>0</v>
      </c>
      <c r="R592" s="211">
        <v>0</v>
      </c>
      <c r="S592" s="211">
        <f t="shared" si="29"/>
        <v>621425443</v>
      </c>
      <c r="T592" s="211">
        <v>18175</v>
      </c>
      <c r="U592" s="209" t="s">
        <v>22</v>
      </c>
      <c r="V592" s="209" t="s">
        <v>920</v>
      </c>
      <c r="W592" s="209" t="s">
        <v>23</v>
      </c>
      <c r="X592" s="209" t="s">
        <v>920</v>
      </c>
      <c r="Y592" s="209" t="s">
        <v>76</v>
      </c>
      <c r="Z592" s="209" t="s">
        <v>135</v>
      </c>
      <c r="AA592" s="209" t="s">
        <v>136</v>
      </c>
      <c r="AB592" s="213" t="s">
        <v>1130</v>
      </c>
      <c r="AC592" s="214">
        <v>41864</v>
      </c>
    </row>
    <row r="593" spans="1:29" s="198" customFormat="1" ht="33.75" hidden="1" x14ac:dyDescent="0.2">
      <c r="A593" s="207">
        <v>2014520000641</v>
      </c>
      <c r="B593" s="208" t="s">
        <v>921</v>
      </c>
      <c r="C593" s="209" t="s">
        <v>72</v>
      </c>
      <c r="D593" s="209" t="s">
        <v>1420</v>
      </c>
      <c r="E593" s="216">
        <f t="shared" si="27"/>
        <v>37254528</v>
      </c>
      <c r="F593" s="211">
        <v>0</v>
      </c>
      <c r="G593" s="216">
        <v>37254528</v>
      </c>
      <c r="H593" s="211">
        <v>0</v>
      </c>
      <c r="I593" s="211">
        <v>0</v>
      </c>
      <c r="J593" s="211">
        <v>0</v>
      </c>
      <c r="K593" s="211">
        <v>0</v>
      </c>
      <c r="L593" s="211">
        <f t="shared" si="28"/>
        <v>0</v>
      </c>
      <c r="M593" s="211">
        <v>0</v>
      </c>
      <c r="N593" s="211">
        <v>0</v>
      </c>
      <c r="O593" s="211">
        <v>0</v>
      </c>
      <c r="P593" s="211">
        <v>0</v>
      </c>
      <c r="Q593" s="211">
        <v>0</v>
      </c>
      <c r="R593" s="211">
        <v>0</v>
      </c>
      <c r="S593" s="211">
        <f t="shared" si="29"/>
        <v>37254528</v>
      </c>
      <c r="T593" s="211">
        <v>416452</v>
      </c>
      <c r="U593" s="209" t="s">
        <v>12</v>
      </c>
      <c r="V593" s="209" t="s">
        <v>13</v>
      </c>
      <c r="W593" s="209" t="s">
        <v>17</v>
      </c>
      <c r="X593" s="209" t="s">
        <v>13</v>
      </c>
      <c r="Y593" s="209" t="s">
        <v>194</v>
      </c>
      <c r="Z593" s="209" t="s">
        <v>402</v>
      </c>
      <c r="AA593" s="209" t="s">
        <v>443</v>
      </c>
      <c r="AB593" s="213" t="s">
        <v>1130</v>
      </c>
      <c r="AC593" s="214">
        <v>41725</v>
      </c>
    </row>
    <row r="594" spans="1:29" s="198" customFormat="1" ht="45" hidden="1" x14ac:dyDescent="0.2">
      <c r="A594" s="207">
        <v>2014520000642</v>
      </c>
      <c r="B594" s="208" t="s">
        <v>922</v>
      </c>
      <c r="C594" s="209" t="s">
        <v>16</v>
      </c>
      <c r="D594" s="209" t="s">
        <v>1428</v>
      </c>
      <c r="E594" s="216">
        <f t="shared" si="27"/>
        <v>960000000</v>
      </c>
      <c r="F594" s="211">
        <v>100000000</v>
      </c>
      <c r="G594" s="216">
        <v>0</v>
      </c>
      <c r="H594" s="211">
        <v>640000000</v>
      </c>
      <c r="I594" s="211">
        <v>0</v>
      </c>
      <c r="J594" s="211">
        <v>0</v>
      </c>
      <c r="K594" s="211">
        <v>220000000</v>
      </c>
      <c r="L594" s="211">
        <f t="shared" si="28"/>
        <v>0</v>
      </c>
      <c r="M594" s="211">
        <v>0</v>
      </c>
      <c r="N594" s="211">
        <v>0</v>
      </c>
      <c r="O594" s="211">
        <v>0</v>
      </c>
      <c r="P594" s="211">
        <v>0</v>
      </c>
      <c r="Q594" s="211">
        <v>0</v>
      </c>
      <c r="R594" s="211">
        <v>0</v>
      </c>
      <c r="S594" s="211">
        <f t="shared" si="29"/>
        <v>960000000</v>
      </c>
      <c r="T594" s="211">
        <v>54145</v>
      </c>
      <c r="U594" s="209" t="s">
        <v>22</v>
      </c>
      <c r="V594" s="209" t="s">
        <v>923</v>
      </c>
      <c r="W594" s="209" t="s">
        <v>23</v>
      </c>
      <c r="X594" s="209" t="s">
        <v>923</v>
      </c>
      <c r="Y594" s="209" t="s">
        <v>76</v>
      </c>
      <c r="Z594" s="209" t="s">
        <v>135</v>
      </c>
      <c r="AA594" s="209" t="s">
        <v>136</v>
      </c>
      <c r="AB594" s="213" t="s">
        <v>1130</v>
      </c>
      <c r="AC594" s="214">
        <v>41765</v>
      </c>
    </row>
    <row r="595" spans="1:29" s="198" customFormat="1" ht="45" hidden="1" x14ac:dyDescent="0.2">
      <c r="A595" s="207">
        <v>2014520000643</v>
      </c>
      <c r="B595" s="208" t="s">
        <v>924</v>
      </c>
      <c r="C595" s="209" t="s">
        <v>35</v>
      </c>
      <c r="D595" s="209" t="s">
        <v>1423</v>
      </c>
      <c r="E595" s="216">
        <f t="shared" si="27"/>
        <v>50000000</v>
      </c>
      <c r="F595" s="211">
        <v>0</v>
      </c>
      <c r="G595" s="216">
        <v>50000000</v>
      </c>
      <c r="H595" s="211">
        <v>0</v>
      </c>
      <c r="I595" s="211">
        <v>0</v>
      </c>
      <c r="J595" s="211">
        <v>0</v>
      </c>
      <c r="K595" s="211">
        <v>0</v>
      </c>
      <c r="L595" s="211">
        <f t="shared" si="28"/>
        <v>0</v>
      </c>
      <c r="M595" s="211">
        <v>0</v>
      </c>
      <c r="N595" s="211">
        <v>0</v>
      </c>
      <c r="O595" s="211">
        <v>0</v>
      </c>
      <c r="P595" s="211">
        <v>0</v>
      </c>
      <c r="Q595" s="211">
        <v>0</v>
      </c>
      <c r="R595" s="211">
        <v>0</v>
      </c>
      <c r="S595" s="211">
        <f t="shared" si="29"/>
        <v>50000000</v>
      </c>
      <c r="T595" s="211">
        <v>600</v>
      </c>
      <c r="U595" s="209" t="s">
        <v>40</v>
      </c>
      <c r="V595" s="209" t="s">
        <v>13</v>
      </c>
      <c r="W595" s="209" t="s">
        <v>42</v>
      </c>
      <c r="X595" s="209" t="s">
        <v>13</v>
      </c>
      <c r="Y595" s="209" t="s">
        <v>145</v>
      </c>
      <c r="Z595" s="209" t="s">
        <v>146</v>
      </c>
      <c r="AA595" s="209" t="s">
        <v>147</v>
      </c>
      <c r="AB595" s="213" t="s">
        <v>1130</v>
      </c>
      <c r="AC595" s="214">
        <v>41730</v>
      </c>
    </row>
    <row r="596" spans="1:29" s="198" customFormat="1" ht="45" hidden="1" x14ac:dyDescent="0.2">
      <c r="A596" s="207">
        <v>2014520000644</v>
      </c>
      <c r="B596" s="208" t="s">
        <v>925</v>
      </c>
      <c r="C596" s="209" t="s">
        <v>72</v>
      </c>
      <c r="D596" s="209" t="s">
        <v>1420</v>
      </c>
      <c r="E596" s="216">
        <f t="shared" si="27"/>
        <v>396000000</v>
      </c>
      <c r="F596" s="211">
        <v>277200000</v>
      </c>
      <c r="G596" s="216">
        <v>0</v>
      </c>
      <c r="H596" s="211">
        <v>0</v>
      </c>
      <c r="I596" s="211">
        <v>0</v>
      </c>
      <c r="J596" s="211">
        <v>0</v>
      </c>
      <c r="K596" s="211">
        <v>118800000</v>
      </c>
      <c r="L596" s="211">
        <f t="shared" si="28"/>
        <v>0</v>
      </c>
      <c r="M596" s="211">
        <v>0</v>
      </c>
      <c r="N596" s="211">
        <v>0</v>
      </c>
      <c r="O596" s="211">
        <v>0</v>
      </c>
      <c r="P596" s="211">
        <v>0</v>
      </c>
      <c r="Q596" s="211">
        <v>0</v>
      </c>
      <c r="R596" s="211">
        <v>0</v>
      </c>
      <c r="S596" s="211">
        <f t="shared" si="29"/>
        <v>396000000</v>
      </c>
      <c r="T596" s="211">
        <v>195000</v>
      </c>
      <c r="U596" s="209" t="s">
        <v>22</v>
      </c>
      <c r="V596" s="209" t="s">
        <v>492</v>
      </c>
      <c r="W596" s="209" t="s">
        <v>23</v>
      </c>
      <c r="X596" s="209" t="s">
        <v>492</v>
      </c>
      <c r="Y596" s="209" t="s">
        <v>76</v>
      </c>
      <c r="Z596" s="209" t="s">
        <v>135</v>
      </c>
      <c r="AA596" s="209" t="s">
        <v>136</v>
      </c>
      <c r="AB596" s="213" t="s">
        <v>1130</v>
      </c>
      <c r="AC596" s="214">
        <v>41774</v>
      </c>
    </row>
    <row r="597" spans="1:29" s="198" customFormat="1" ht="67.5" hidden="1" x14ac:dyDescent="0.2">
      <c r="A597" s="207">
        <v>2014520000645</v>
      </c>
      <c r="B597" s="208" t="s">
        <v>926</v>
      </c>
      <c r="C597" s="209" t="s">
        <v>171</v>
      </c>
      <c r="D597" s="209" t="s">
        <v>1430</v>
      </c>
      <c r="E597" s="216">
        <f t="shared" si="27"/>
        <v>3575147648</v>
      </c>
      <c r="F597" s="211">
        <v>2398631649</v>
      </c>
      <c r="G597" s="216">
        <v>206999999</v>
      </c>
      <c r="H597" s="211">
        <v>176736000</v>
      </c>
      <c r="I597" s="211">
        <v>0</v>
      </c>
      <c r="J597" s="211">
        <v>0</v>
      </c>
      <c r="K597" s="211">
        <v>792780000</v>
      </c>
      <c r="L597" s="211">
        <f t="shared" si="28"/>
        <v>0</v>
      </c>
      <c r="M597" s="211">
        <v>0</v>
      </c>
      <c r="N597" s="211">
        <v>0</v>
      </c>
      <c r="O597" s="211">
        <v>0</v>
      </c>
      <c r="P597" s="211">
        <v>0</v>
      </c>
      <c r="Q597" s="211">
        <v>0</v>
      </c>
      <c r="R597" s="211">
        <v>0</v>
      </c>
      <c r="S597" s="211">
        <f t="shared" si="29"/>
        <v>3575147648</v>
      </c>
      <c r="T597" s="211">
        <v>1680</v>
      </c>
      <c r="U597" s="209" t="s">
        <v>51</v>
      </c>
      <c r="V597" s="209" t="s">
        <v>13</v>
      </c>
      <c r="W597" s="209" t="s">
        <v>87</v>
      </c>
      <c r="X597" s="209" t="s">
        <v>13</v>
      </c>
      <c r="Y597" s="209" t="s">
        <v>76</v>
      </c>
      <c r="Z597" s="209" t="s">
        <v>481</v>
      </c>
      <c r="AA597" s="209" t="s">
        <v>482</v>
      </c>
      <c r="AB597" s="213" t="s">
        <v>1129</v>
      </c>
      <c r="AC597" s="214">
        <v>41775</v>
      </c>
    </row>
    <row r="598" spans="1:29" s="198" customFormat="1" ht="45" hidden="1" x14ac:dyDescent="0.2">
      <c r="A598" s="207">
        <v>2014520000646</v>
      </c>
      <c r="B598" s="208" t="s">
        <v>927</v>
      </c>
      <c r="C598" s="209" t="s">
        <v>44</v>
      </c>
      <c r="D598" s="209" t="s">
        <v>1426</v>
      </c>
      <c r="E598" s="216">
        <f t="shared" si="27"/>
        <v>1913314856</v>
      </c>
      <c r="F598" s="211">
        <v>1913314856</v>
      </c>
      <c r="G598" s="216">
        <v>0</v>
      </c>
      <c r="H598" s="211">
        <v>0</v>
      </c>
      <c r="I598" s="211">
        <v>0</v>
      </c>
      <c r="J598" s="211">
        <v>0</v>
      </c>
      <c r="K598" s="211">
        <v>0</v>
      </c>
      <c r="L598" s="211">
        <f t="shared" si="28"/>
        <v>0</v>
      </c>
      <c r="M598" s="211">
        <v>0</v>
      </c>
      <c r="N598" s="211">
        <v>0</v>
      </c>
      <c r="O598" s="211">
        <v>0</v>
      </c>
      <c r="P598" s="211">
        <v>0</v>
      </c>
      <c r="Q598" s="211">
        <v>0</v>
      </c>
      <c r="R598" s="211">
        <v>0</v>
      </c>
      <c r="S598" s="211">
        <f t="shared" si="29"/>
        <v>1913314856</v>
      </c>
      <c r="T598" s="211">
        <v>9485</v>
      </c>
      <c r="U598" s="209" t="s">
        <v>22</v>
      </c>
      <c r="V598" s="209" t="s">
        <v>928</v>
      </c>
      <c r="W598" s="209" t="s">
        <v>23</v>
      </c>
      <c r="X598" s="209" t="s">
        <v>928</v>
      </c>
      <c r="Y598" s="209" t="s">
        <v>76</v>
      </c>
      <c r="Z598" s="209" t="s">
        <v>135</v>
      </c>
      <c r="AA598" s="209" t="s">
        <v>136</v>
      </c>
      <c r="AB598" s="213" t="s">
        <v>1129</v>
      </c>
      <c r="AC598" s="214">
        <v>41856</v>
      </c>
    </row>
    <row r="599" spans="1:29" s="198" customFormat="1" ht="45" hidden="1" x14ac:dyDescent="0.2">
      <c r="A599" s="207">
        <v>2014520000647</v>
      </c>
      <c r="B599" s="208" t="s">
        <v>929</v>
      </c>
      <c r="C599" s="209" t="s">
        <v>44</v>
      </c>
      <c r="D599" s="209" t="s">
        <v>1426</v>
      </c>
      <c r="E599" s="216">
        <f t="shared" si="27"/>
        <v>300000000</v>
      </c>
      <c r="F599" s="211">
        <v>0</v>
      </c>
      <c r="G599" s="216">
        <v>200000000</v>
      </c>
      <c r="H599" s="211">
        <v>35000000</v>
      </c>
      <c r="I599" s="211">
        <v>0</v>
      </c>
      <c r="J599" s="211">
        <v>0</v>
      </c>
      <c r="K599" s="211">
        <v>65000000</v>
      </c>
      <c r="L599" s="211">
        <f t="shared" si="28"/>
        <v>0</v>
      </c>
      <c r="M599" s="211">
        <v>0</v>
      </c>
      <c r="N599" s="211">
        <v>0</v>
      </c>
      <c r="O599" s="211">
        <v>0</v>
      </c>
      <c r="P599" s="211">
        <v>0</v>
      </c>
      <c r="Q599" s="211">
        <v>0</v>
      </c>
      <c r="R599" s="211">
        <v>0</v>
      </c>
      <c r="S599" s="211">
        <f t="shared" si="29"/>
        <v>300000000</v>
      </c>
      <c r="T599" s="211">
        <v>9485</v>
      </c>
      <c r="U599" s="209" t="s">
        <v>22</v>
      </c>
      <c r="V599" s="209" t="s">
        <v>928</v>
      </c>
      <c r="W599" s="209" t="s">
        <v>23</v>
      </c>
      <c r="X599" s="209" t="s">
        <v>928</v>
      </c>
      <c r="Y599" s="209" t="s">
        <v>76</v>
      </c>
      <c r="Z599" s="209" t="s">
        <v>135</v>
      </c>
      <c r="AA599" s="209" t="s">
        <v>136</v>
      </c>
      <c r="AB599" s="213" t="s">
        <v>1129</v>
      </c>
      <c r="AC599" s="214">
        <v>41856</v>
      </c>
    </row>
    <row r="600" spans="1:29" s="198" customFormat="1" ht="45" hidden="1" x14ac:dyDescent="0.2">
      <c r="A600" s="207">
        <v>2014520000648</v>
      </c>
      <c r="B600" s="208" t="s">
        <v>930</v>
      </c>
      <c r="C600" s="209" t="s">
        <v>52</v>
      </c>
      <c r="D600" s="209" t="s">
        <v>1429</v>
      </c>
      <c r="E600" s="216">
        <f t="shared" si="27"/>
        <v>210000000</v>
      </c>
      <c r="F600" s="211">
        <v>0</v>
      </c>
      <c r="G600" s="216">
        <v>0</v>
      </c>
      <c r="H600" s="211">
        <v>0</v>
      </c>
      <c r="I600" s="211">
        <v>0</v>
      </c>
      <c r="J600" s="211">
        <v>0</v>
      </c>
      <c r="K600" s="211">
        <v>210000000</v>
      </c>
      <c r="L600" s="211">
        <f t="shared" si="28"/>
        <v>0</v>
      </c>
      <c r="M600" s="211">
        <v>0</v>
      </c>
      <c r="N600" s="211">
        <v>0</v>
      </c>
      <c r="O600" s="211">
        <v>0</v>
      </c>
      <c r="P600" s="211">
        <v>0</v>
      </c>
      <c r="Q600" s="211">
        <v>0</v>
      </c>
      <c r="R600" s="211">
        <v>0</v>
      </c>
      <c r="S600" s="211">
        <f t="shared" si="29"/>
        <v>210000000</v>
      </c>
      <c r="T600" s="211">
        <v>3635</v>
      </c>
      <c r="U600" s="209" t="s">
        <v>22</v>
      </c>
      <c r="V600" s="209" t="s">
        <v>931</v>
      </c>
      <c r="W600" s="209" t="s">
        <v>23</v>
      </c>
      <c r="X600" s="209" t="s">
        <v>931</v>
      </c>
      <c r="Y600" s="209" t="s">
        <v>76</v>
      </c>
      <c r="Z600" s="209" t="s">
        <v>135</v>
      </c>
      <c r="AA600" s="209" t="s">
        <v>136</v>
      </c>
      <c r="AB600" s="213" t="s">
        <v>1130</v>
      </c>
      <c r="AC600" s="214">
        <v>41901</v>
      </c>
    </row>
    <row r="601" spans="1:29" s="198" customFormat="1" ht="45" hidden="1" x14ac:dyDescent="0.2">
      <c r="A601" s="207">
        <v>2014520000649</v>
      </c>
      <c r="B601" s="208" t="s">
        <v>932</v>
      </c>
      <c r="C601" s="209" t="s">
        <v>56</v>
      </c>
      <c r="D601" s="209" t="s">
        <v>1430</v>
      </c>
      <c r="E601" s="216">
        <f t="shared" si="27"/>
        <v>26266273</v>
      </c>
      <c r="F601" s="211">
        <v>0</v>
      </c>
      <c r="G601" s="216">
        <v>26266273</v>
      </c>
      <c r="H601" s="211">
        <v>0</v>
      </c>
      <c r="I601" s="211">
        <v>0</v>
      </c>
      <c r="J601" s="211">
        <v>0</v>
      </c>
      <c r="K601" s="211">
        <v>0</v>
      </c>
      <c r="L601" s="211">
        <f t="shared" si="28"/>
        <v>0</v>
      </c>
      <c r="M601" s="211">
        <v>0</v>
      </c>
      <c r="N601" s="211">
        <v>0</v>
      </c>
      <c r="O601" s="211">
        <v>0</v>
      </c>
      <c r="P601" s="211">
        <v>0</v>
      </c>
      <c r="Q601" s="211">
        <v>0</v>
      </c>
      <c r="R601" s="211">
        <v>0</v>
      </c>
      <c r="S601" s="211">
        <f t="shared" si="29"/>
        <v>26266273</v>
      </c>
      <c r="T601" s="211">
        <v>400</v>
      </c>
      <c r="U601" s="209" t="s">
        <v>12</v>
      </c>
      <c r="V601" s="209" t="s">
        <v>13</v>
      </c>
      <c r="W601" s="209" t="s">
        <v>106</v>
      </c>
      <c r="X601" s="209" t="s">
        <v>13</v>
      </c>
      <c r="Y601" s="209" t="s">
        <v>76</v>
      </c>
      <c r="Z601" s="209" t="s">
        <v>135</v>
      </c>
      <c r="AA601" s="209" t="s">
        <v>136</v>
      </c>
      <c r="AB601" s="213" t="s">
        <v>1129</v>
      </c>
      <c r="AC601" s="214">
        <v>41785</v>
      </c>
    </row>
    <row r="602" spans="1:29" s="198" customFormat="1" ht="22.5" hidden="1" x14ac:dyDescent="0.2">
      <c r="A602" s="207">
        <v>2014520000650</v>
      </c>
      <c r="B602" s="208" t="s">
        <v>1145</v>
      </c>
      <c r="C602" s="225" t="s">
        <v>52</v>
      </c>
      <c r="D602" s="209" t="s">
        <v>1429</v>
      </c>
      <c r="E602" s="216">
        <f t="shared" si="27"/>
        <v>0</v>
      </c>
      <c r="F602" s="211">
        <v>0</v>
      </c>
      <c r="G602" s="216">
        <v>0</v>
      </c>
      <c r="H602" s="211">
        <v>0</v>
      </c>
      <c r="I602" s="211">
        <v>0</v>
      </c>
      <c r="J602" s="211">
        <v>0</v>
      </c>
      <c r="K602" s="211">
        <v>0</v>
      </c>
      <c r="L602" s="211">
        <f t="shared" si="28"/>
        <v>0</v>
      </c>
      <c r="M602" s="211">
        <v>0</v>
      </c>
      <c r="N602" s="211">
        <v>0</v>
      </c>
      <c r="O602" s="211">
        <v>0</v>
      </c>
      <c r="P602" s="211">
        <v>0</v>
      </c>
      <c r="Q602" s="211">
        <v>0</v>
      </c>
      <c r="R602" s="211">
        <v>0</v>
      </c>
      <c r="S602" s="211">
        <f t="shared" si="29"/>
        <v>0</v>
      </c>
      <c r="T602" s="211"/>
      <c r="U602" s="209" t="s">
        <v>22</v>
      </c>
      <c r="V602" s="209" t="s">
        <v>931</v>
      </c>
      <c r="W602" s="209" t="s">
        <v>1364</v>
      </c>
      <c r="X602" s="225" t="s">
        <v>931</v>
      </c>
      <c r="Y602" s="209"/>
      <c r="Z602" s="209"/>
      <c r="AA602" s="209"/>
      <c r="AB602" s="213" t="s">
        <v>1134</v>
      </c>
      <c r="AC602" s="214">
        <v>41785</v>
      </c>
    </row>
    <row r="603" spans="1:29" s="198" customFormat="1" ht="22.5" hidden="1" x14ac:dyDescent="0.2">
      <c r="A603" s="207">
        <v>2014520000651</v>
      </c>
      <c r="B603" s="208" t="s">
        <v>933</v>
      </c>
      <c r="C603" s="209" t="s">
        <v>72</v>
      </c>
      <c r="D603" s="209" t="s">
        <v>1420</v>
      </c>
      <c r="E603" s="216">
        <f t="shared" si="27"/>
        <v>10000000</v>
      </c>
      <c r="F603" s="211">
        <v>0</v>
      </c>
      <c r="G603" s="216">
        <v>10000000</v>
      </c>
      <c r="H603" s="211">
        <v>0</v>
      </c>
      <c r="I603" s="211">
        <v>0</v>
      </c>
      <c r="J603" s="211">
        <v>0</v>
      </c>
      <c r="K603" s="211">
        <v>0</v>
      </c>
      <c r="L603" s="211">
        <f t="shared" si="28"/>
        <v>0</v>
      </c>
      <c r="M603" s="211">
        <v>0</v>
      </c>
      <c r="N603" s="211">
        <v>0</v>
      </c>
      <c r="O603" s="211">
        <v>0</v>
      </c>
      <c r="P603" s="211">
        <v>0</v>
      </c>
      <c r="Q603" s="211">
        <v>0</v>
      </c>
      <c r="R603" s="211">
        <v>0</v>
      </c>
      <c r="S603" s="211">
        <f t="shared" si="29"/>
        <v>10000000</v>
      </c>
      <c r="T603" s="211">
        <v>400</v>
      </c>
      <c r="U603" s="209" t="s">
        <v>12</v>
      </c>
      <c r="V603" s="209" t="s">
        <v>13</v>
      </c>
      <c r="W603" s="209" t="s">
        <v>29</v>
      </c>
      <c r="X603" s="209" t="s">
        <v>13</v>
      </c>
      <c r="Y603" s="209" t="s">
        <v>145</v>
      </c>
      <c r="Z603" s="209" t="s">
        <v>146</v>
      </c>
      <c r="AA603" s="209" t="s">
        <v>282</v>
      </c>
      <c r="AB603" s="213" t="s">
        <v>1129</v>
      </c>
      <c r="AC603" s="214">
        <v>41785</v>
      </c>
    </row>
    <row r="604" spans="1:29" s="198" customFormat="1" ht="56.25" hidden="1" x14ac:dyDescent="0.2">
      <c r="A604" s="207">
        <v>2014520000652</v>
      </c>
      <c r="B604" s="208" t="s">
        <v>934</v>
      </c>
      <c r="C604" s="209" t="s">
        <v>13</v>
      </c>
      <c r="D604" s="209" t="s">
        <v>1434</v>
      </c>
      <c r="E604" s="216">
        <f t="shared" si="27"/>
        <v>4721155243</v>
      </c>
      <c r="F604" s="211">
        <v>3284449324</v>
      </c>
      <c r="G604" s="216">
        <v>0</v>
      </c>
      <c r="H604" s="211">
        <v>561703225</v>
      </c>
      <c r="I604" s="211">
        <v>669724828</v>
      </c>
      <c r="J604" s="211">
        <v>0</v>
      </c>
      <c r="K604" s="211">
        <v>205277866</v>
      </c>
      <c r="L604" s="211">
        <f t="shared" si="28"/>
        <v>0</v>
      </c>
      <c r="M604" s="211">
        <v>0</v>
      </c>
      <c r="N604" s="211">
        <v>0</v>
      </c>
      <c r="O604" s="211">
        <v>0</v>
      </c>
      <c r="P604" s="211">
        <v>0</v>
      </c>
      <c r="Q604" s="211">
        <v>0</v>
      </c>
      <c r="R604" s="211">
        <v>0</v>
      </c>
      <c r="S604" s="211">
        <f t="shared" si="29"/>
        <v>4721155243</v>
      </c>
      <c r="T604" s="211">
        <v>5676</v>
      </c>
      <c r="U604" s="209" t="s">
        <v>49</v>
      </c>
      <c r="V604" s="209" t="s">
        <v>13</v>
      </c>
      <c r="W604" s="209" t="s">
        <v>42</v>
      </c>
      <c r="X604" s="209" t="s">
        <v>13</v>
      </c>
      <c r="Y604" s="209" t="s">
        <v>145</v>
      </c>
      <c r="Z604" s="209" t="s">
        <v>146</v>
      </c>
      <c r="AA604" s="209" t="s">
        <v>147</v>
      </c>
      <c r="AB604" s="213" t="s">
        <v>1129</v>
      </c>
      <c r="AC604" s="214">
        <v>41785</v>
      </c>
    </row>
    <row r="605" spans="1:29" s="198" customFormat="1" ht="45" hidden="1" x14ac:dyDescent="0.2">
      <c r="A605" s="207">
        <v>2014520000653</v>
      </c>
      <c r="B605" s="208" t="s">
        <v>935</v>
      </c>
      <c r="C605" s="209" t="s">
        <v>13</v>
      </c>
      <c r="D605" s="209" t="s">
        <v>1434</v>
      </c>
      <c r="E605" s="216">
        <f t="shared" si="27"/>
        <v>2359959680</v>
      </c>
      <c r="F605" s="211">
        <v>1559959680</v>
      </c>
      <c r="G605" s="216">
        <v>800000000</v>
      </c>
      <c r="H605" s="211">
        <v>0</v>
      </c>
      <c r="I605" s="211">
        <v>0</v>
      </c>
      <c r="J605" s="211">
        <v>0</v>
      </c>
      <c r="K605" s="211">
        <v>0</v>
      </c>
      <c r="L605" s="211">
        <f t="shared" si="28"/>
        <v>0</v>
      </c>
      <c r="M605" s="211">
        <v>0</v>
      </c>
      <c r="N605" s="211">
        <v>0</v>
      </c>
      <c r="O605" s="211">
        <v>0</v>
      </c>
      <c r="P605" s="211">
        <v>0</v>
      </c>
      <c r="Q605" s="211">
        <v>0</v>
      </c>
      <c r="R605" s="211">
        <v>0</v>
      </c>
      <c r="S605" s="211">
        <f t="shared" si="29"/>
        <v>2359959680</v>
      </c>
      <c r="T605" s="211">
        <v>492670</v>
      </c>
      <c r="U605" s="209" t="s">
        <v>22</v>
      </c>
      <c r="V605" s="209" t="s">
        <v>22</v>
      </c>
      <c r="W605" s="209" t="s">
        <v>23</v>
      </c>
      <c r="X605" s="209" t="s">
        <v>22</v>
      </c>
      <c r="Y605" s="209" t="s">
        <v>76</v>
      </c>
      <c r="Z605" s="209" t="s">
        <v>135</v>
      </c>
      <c r="AA605" s="209" t="s">
        <v>136</v>
      </c>
      <c r="AB605" s="213" t="s">
        <v>1130</v>
      </c>
      <c r="AC605" s="214">
        <v>41803</v>
      </c>
    </row>
    <row r="606" spans="1:29" s="198" customFormat="1" ht="45" hidden="1" x14ac:dyDescent="0.2">
      <c r="A606" s="207">
        <v>2014520000654</v>
      </c>
      <c r="B606" s="208" t="s">
        <v>936</v>
      </c>
      <c r="C606" s="209" t="s">
        <v>31</v>
      </c>
      <c r="D606" s="209" t="s">
        <v>1421</v>
      </c>
      <c r="E606" s="216">
        <f t="shared" si="27"/>
        <v>111600000000</v>
      </c>
      <c r="F606" s="211">
        <v>99600069068</v>
      </c>
      <c r="G606" s="216">
        <v>0</v>
      </c>
      <c r="H606" s="211">
        <v>0</v>
      </c>
      <c r="I606" s="211">
        <v>11999930932</v>
      </c>
      <c r="J606" s="211">
        <v>0</v>
      </c>
      <c r="K606" s="211">
        <v>0</v>
      </c>
      <c r="L606" s="211">
        <f t="shared" si="28"/>
        <v>0</v>
      </c>
      <c r="M606" s="211">
        <v>0</v>
      </c>
      <c r="N606" s="211">
        <v>0</v>
      </c>
      <c r="O606" s="211">
        <v>0</v>
      </c>
      <c r="P606" s="211">
        <v>0</v>
      </c>
      <c r="Q606" s="211">
        <v>0</v>
      </c>
      <c r="R606" s="211">
        <v>0</v>
      </c>
      <c r="S606" s="211">
        <f t="shared" si="29"/>
        <v>111600000000</v>
      </c>
      <c r="T606" s="211">
        <v>74581</v>
      </c>
      <c r="U606" s="209" t="s">
        <v>12</v>
      </c>
      <c r="V606" s="209" t="s">
        <v>13</v>
      </c>
      <c r="W606" s="209" t="s">
        <v>34</v>
      </c>
      <c r="X606" s="209" t="s">
        <v>13</v>
      </c>
      <c r="Y606" s="209" t="s">
        <v>76</v>
      </c>
      <c r="Z606" s="209" t="s">
        <v>135</v>
      </c>
      <c r="AA606" s="209" t="s">
        <v>136</v>
      </c>
      <c r="AB606" s="213" t="s">
        <v>1129</v>
      </c>
      <c r="AC606" s="214">
        <v>41841</v>
      </c>
    </row>
    <row r="607" spans="1:29" s="198" customFormat="1" ht="45" hidden="1" x14ac:dyDescent="0.2">
      <c r="A607" s="207">
        <v>2014520000655</v>
      </c>
      <c r="B607" s="208" t="s">
        <v>937</v>
      </c>
      <c r="C607" s="209" t="s">
        <v>68</v>
      </c>
      <c r="D607" s="209" t="s">
        <v>1421</v>
      </c>
      <c r="E607" s="216">
        <f t="shared" si="27"/>
        <v>172000000</v>
      </c>
      <c r="F607" s="211">
        <v>100000000</v>
      </c>
      <c r="G607" s="216">
        <v>30000000</v>
      </c>
      <c r="H607" s="211">
        <v>25000000</v>
      </c>
      <c r="I607" s="211">
        <v>0</v>
      </c>
      <c r="J607" s="211">
        <v>0</v>
      </c>
      <c r="K607" s="211">
        <v>17000000</v>
      </c>
      <c r="L607" s="211">
        <f t="shared" si="28"/>
        <v>0</v>
      </c>
      <c r="M607" s="211">
        <v>0</v>
      </c>
      <c r="N607" s="211">
        <v>0</v>
      </c>
      <c r="O607" s="211">
        <v>0</v>
      </c>
      <c r="P607" s="211">
        <v>0</v>
      </c>
      <c r="Q607" s="211">
        <v>0</v>
      </c>
      <c r="R607" s="211">
        <v>0</v>
      </c>
      <c r="S607" s="211">
        <f t="shared" si="29"/>
        <v>172000000</v>
      </c>
      <c r="T607" s="211">
        <v>21747</v>
      </c>
      <c r="U607" s="209" t="s">
        <v>49</v>
      </c>
      <c r="V607" s="209" t="s">
        <v>938</v>
      </c>
      <c r="W607" s="209" t="s">
        <v>23</v>
      </c>
      <c r="X607" s="209" t="s">
        <v>938</v>
      </c>
      <c r="Y607" s="209" t="s">
        <v>76</v>
      </c>
      <c r="Z607" s="209" t="s">
        <v>135</v>
      </c>
      <c r="AA607" s="209" t="s">
        <v>136</v>
      </c>
      <c r="AB607" s="213" t="s">
        <v>1129</v>
      </c>
      <c r="AC607" s="214">
        <v>41848</v>
      </c>
    </row>
    <row r="608" spans="1:29" s="198" customFormat="1" ht="33.75" hidden="1" x14ac:dyDescent="0.2">
      <c r="A608" s="207">
        <v>2014520000656</v>
      </c>
      <c r="B608" s="208" t="s">
        <v>939</v>
      </c>
      <c r="C608" s="209" t="s">
        <v>61</v>
      </c>
      <c r="D608" s="209" t="s">
        <v>1423</v>
      </c>
      <c r="E608" s="216">
        <f t="shared" si="27"/>
        <v>279997200</v>
      </c>
      <c r="F608" s="211">
        <v>0</v>
      </c>
      <c r="G608" s="216">
        <v>279997200</v>
      </c>
      <c r="H608" s="211">
        <v>0</v>
      </c>
      <c r="I608" s="211">
        <v>0</v>
      </c>
      <c r="J608" s="211">
        <v>0</v>
      </c>
      <c r="K608" s="211">
        <v>0</v>
      </c>
      <c r="L608" s="211">
        <f t="shared" si="28"/>
        <v>0</v>
      </c>
      <c r="M608" s="211">
        <v>0</v>
      </c>
      <c r="N608" s="211">
        <v>0</v>
      </c>
      <c r="O608" s="211">
        <v>0</v>
      </c>
      <c r="P608" s="211">
        <v>0</v>
      </c>
      <c r="Q608" s="211">
        <v>0</v>
      </c>
      <c r="R608" s="211">
        <v>0</v>
      </c>
      <c r="S608" s="211">
        <f t="shared" si="29"/>
        <v>279997200</v>
      </c>
      <c r="T608" s="211">
        <v>132000</v>
      </c>
      <c r="U608" s="209" t="s">
        <v>40</v>
      </c>
      <c r="V608" s="209" t="s">
        <v>13</v>
      </c>
      <c r="W608" s="209" t="s">
        <v>42</v>
      </c>
      <c r="X608" s="209" t="s">
        <v>940</v>
      </c>
      <c r="Y608" s="209" t="s">
        <v>174</v>
      </c>
      <c r="Z608" s="209" t="s">
        <v>175</v>
      </c>
      <c r="AA608" s="209" t="s">
        <v>176</v>
      </c>
      <c r="AB608" s="213" t="s">
        <v>1129</v>
      </c>
      <c r="AC608" s="214">
        <v>41843</v>
      </c>
    </row>
    <row r="609" spans="1:29" s="198" customFormat="1" ht="22.5" hidden="1" x14ac:dyDescent="0.2">
      <c r="A609" s="207">
        <v>2014520000657</v>
      </c>
      <c r="B609" s="208" t="s">
        <v>1146</v>
      </c>
      <c r="C609" s="225" t="s">
        <v>25</v>
      </c>
      <c r="D609" s="209" t="s">
        <v>1421</v>
      </c>
      <c r="E609" s="216">
        <f t="shared" si="27"/>
        <v>0</v>
      </c>
      <c r="F609" s="211">
        <v>0</v>
      </c>
      <c r="G609" s="216">
        <v>0</v>
      </c>
      <c r="H609" s="211">
        <v>0</v>
      </c>
      <c r="I609" s="211">
        <v>0</v>
      </c>
      <c r="J609" s="211">
        <v>0</v>
      </c>
      <c r="K609" s="211">
        <v>0</v>
      </c>
      <c r="L609" s="211">
        <f t="shared" si="28"/>
        <v>0</v>
      </c>
      <c r="M609" s="211">
        <v>0</v>
      </c>
      <c r="N609" s="211">
        <v>0</v>
      </c>
      <c r="O609" s="211">
        <v>0</v>
      </c>
      <c r="P609" s="211">
        <v>0</v>
      </c>
      <c r="Q609" s="211">
        <v>0</v>
      </c>
      <c r="R609" s="211">
        <v>0</v>
      </c>
      <c r="S609" s="211">
        <v>0</v>
      </c>
      <c r="T609" s="211">
        <v>0</v>
      </c>
      <c r="U609" s="209" t="s">
        <v>49</v>
      </c>
      <c r="V609" s="209" t="s">
        <v>1398</v>
      </c>
      <c r="W609" s="209" t="s">
        <v>1262</v>
      </c>
      <c r="X609" s="209" t="s">
        <v>1398</v>
      </c>
      <c r="Y609" s="209" t="s">
        <v>1399</v>
      </c>
      <c r="Z609" s="209"/>
      <c r="AA609" s="209"/>
      <c r="AB609" s="213" t="s">
        <v>1134</v>
      </c>
      <c r="AC609" s="214">
        <v>41850</v>
      </c>
    </row>
    <row r="610" spans="1:29" s="198" customFormat="1" ht="33.75" hidden="1" x14ac:dyDescent="0.2">
      <c r="A610" s="207">
        <v>2014520000658</v>
      </c>
      <c r="B610" s="208" t="s">
        <v>941</v>
      </c>
      <c r="C610" s="209" t="s">
        <v>43</v>
      </c>
      <c r="D610" s="209" t="s">
        <v>1425</v>
      </c>
      <c r="E610" s="216">
        <f t="shared" si="27"/>
        <v>25000000</v>
      </c>
      <c r="F610" s="211">
        <v>0</v>
      </c>
      <c r="G610" s="216">
        <v>25000000</v>
      </c>
      <c r="H610" s="211">
        <v>0</v>
      </c>
      <c r="I610" s="211">
        <v>0</v>
      </c>
      <c r="J610" s="211">
        <v>0</v>
      </c>
      <c r="K610" s="211">
        <v>0</v>
      </c>
      <c r="L610" s="211">
        <f t="shared" si="28"/>
        <v>0</v>
      </c>
      <c r="M610" s="211">
        <v>0</v>
      </c>
      <c r="N610" s="211">
        <v>0</v>
      </c>
      <c r="O610" s="211">
        <v>0</v>
      </c>
      <c r="P610" s="211">
        <v>0</v>
      </c>
      <c r="Q610" s="211">
        <v>0</v>
      </c>
      <c r="R610" s="211">
        <v>0</v>
      </c>
      <c r="S610" s="211">
        <f t="shared" si="29"/>
        <v>25000000</v>
      </c>
      <c r="T610" s="211">
        <v>400</v>
      </c>
      <c r="U610" s="209" t="s">
        <v>12</v>
      </c>
      <c r="V610" s="209" t="s">
        <v>13</v>
      </c>
      <c r="W610" s="209" t="s">
        <v>29</v>
      </c>
      <c r="X610" s="209" t="s">
        <v>13</v>
      </c>
      <c r="Y610" s="209" t="s">
        <v>145</v>
      </c>
      <c r="Z610" s="209" t="s">
        <v>146</v>
      </c>
      <c r="AA610" s="209" t="s">
        <v>282</v>
      </c>
      <c r="AB610" s="213" t="s">
        <v>1129</v>
      </c>
      <c r="AC610" s="214">
        <v>42003</v>
      </c>
    </row>
    <row r="611" spans="1:29" s="198" customFormat="1" ht="33.75" hidden="1" x14ac:dyDescent="0.2">
      <c r="A611" s="207">
        <v>2014520000659</v>
      </c>
      <c r="B611" s="208" t="s">
        <v>942</v>
      </c>
      <c r="C611" s="209" t="s">
        <v>31</v>
      </c>
      <c r="D611" s="209" t="s">
        <v>1421</v>
      </c>
      <c r="E611" s="216">
        <f t="shared" si="27"/>
        <v>20000000</v>
      </c>
      <c r="F611" s="211">
        <v>0</v>
      </c>
      <c r="G611" s="216">
        <v>20000000</v>
      </c>
      <c r="H611" s="211">
        <v>0</v>
      </c>
      <c r="I611" s="211">
        <v>0</v>
      </c>
      <c r="J611" s="211">
        <v>0</v>
      </c>
      <c r="K611" s="211">
        <v>0</v>
      </c>
      <c r="L611" s="211">
        <f t="shared" si="28"/>
        <v>0</v>
      </c>
      <c r="M611" s="211">
        <v>0</v>
      </c>
      <c r="N611" s="211">
        <v>0</v>
      </c>
      <c r="O611" s="211">
        <v>0</v>
      </c>
      <c r="P611" s="211">
        <v>0</v>
      </c>
      <c r="Q611" s="211">
        <v>0</v>
      </c>
      <c r="R611" s="211">
        <v>0</v>
      </c>
      <c r="S611" s="211">
        <f t="shared" si="29"/>
        <v>20000000</v>
      </c>
      <c r="T611" s="211">
        <v>300</v>
      </c>
      <c r="U611" s="209" t="s">
        <v>12</v>
      </c>
      <c r="V611" s="209" t="s">
        <v>13</v>
      </c>
      <c r="W611" s="209" t="s">
        <v>29</v>
      </c>
      <c r="X611" s="209" t="s">
        <v>13</v>
      </c>
      <c r="Y611" s="209" t="s">
        <v>145</v>
      </c>
      <c r="Z611" s="209" t="s">
        <v>146</v>
      </c>
      <c r="AA611" s="209" t="s">
        <v>282</v>
      </c>
      <c r="AB611" s="213" t="s">
        <v>1129</v>
      </c>
      <c r="AC611" s="214">
        <v>42003</v>
      </c>
    </row>
    <row r="612" spans="1:29" s="198" customFormat="1" ht="33.75" hidden="1" x14ac:dyDescent="0.2">
      <c r="A612" s="207">
        <v>2014520000660</v>
      </c>
      <c r="B612" s="208" t="s">
        <v>1147</v>
      </c>
      <c r="C612" s="209" t="s">
        <v>352</v>
      </c>
      <c r="D612" s="209" t="s">
        <v>1426</v>
      </c>
      <c r="E612" s="216">
        <f t="shared" si="27"/>
        <v>0</v>
      </c>
      <c r="F612" s="211">
        <v>0</v>
      </c>
      <c r="G612" s="216">
        <v>0</v>
      </c>
      <c r="H612" s="211">
        <v>0</v>
      </c>
      <c r="I612" s="211">
        <v>0</v>
      </c>
      <c r="J612" s="211">
        <v>0</v>
      </c>
      <c r="K612" s="211">
        <v>0</v>
      </c>
      <c r="L612" s="211">
        <f t="shared" si="28"/>
        <v>0</v>
      </c>
      <c r="M612" s="211">
        <v>0</v>
      </c>
      <c r="N612" s="211">
        <v>0</v>
      </c>
      <c r="O612" s="211">
        <v>0</v>
      </c>
      <c r="P612" s="211">
        <v>0</v>
      </c>
      <c r="Q612" s="211">
        <v>0</v>
      </c>
      <c r="R612" s="211">
        <v>0</v>
      </c>
      <c r="S612" s="211">
        <v>0</v>
      </c>
      <c r="T612" s="211">
        <v>0</v>
      </c>
      <c r="U612" s="209" t="s">
        <v>1418</v>
      </c>
      <c r="V612" s="209" t="s">
        <v>562</v>
      </c>
      <c r="W612" s="209" t="s">
        <v>29</v>
      </c>
      <c r="X612" s="209" t="s">
        <v>562</v>
      </c>
      <c r="Y612" s="209"/>
      <c r="Z612" s="209"/>
      <c r="AA612" s="209"/>
      <c r="AB612" s="213" t="s">
        <v>1134</v>
      </c>
      <c r="AC612" s="214">
        <v>41860</v>
      </c>
    </row>
    <row r="613" spans="1:29" s="198" customFormat="1" ht="45" hidden="1" x14ac:dyDescent="0.2">
      <c r="A613" s="207">
        <v>2014520000661</v>
      </c>
      <c r="B613" s="208" t="s">
        <v>943</v>
      </c>
      <c r="C613" s="209" t="s">
        <v>35</v>
      </c>
      <c r="D613" s="209" t="s">
        <v>1423</v>
      </c>
      <c r="E613" s="216">
        <f t="shared" si="27"/>
        <v>50000000</v>
      </c>
      <c r="F613" s="211">
        <v>0</v>
      </c>
      <c r="G613" s="216">
        <v>50000000</v>
      </c>
      <c r="H613" s="211">
        <v>0</v>
      </c>
      <c r="I613" s="211">
        <v>0</v>
      </c>
      <c r="J613" s="211">
        <v>0</v>
      </c>
      <c r="K613" s="211">
        <v>0</v>
      </c>
      <c r="L613" s="211">
        <f t="shared" si="28"/>
        <v>0</v>
      </c>
      <c r="M613" s="211">
        <v>0</v>
      </c>
      <c r="N613" s="211">
        <v>0</v>
      </c>
      <c r="O613" s="211">
        <v>0</v>
      </c>
      <c r="P613" s="211">
        <v>0</v>
      </c>
      <c r="Q613" s="211">
        <v>0</v>
      </c>
      <c r="R613" s="211">
        <v>0</v>
      </c>
      <c r="S613" s="211">
        <f t="shared" si="29"/>
        <v>50000000</v>
      </c>
      <c r="T613" s="211">
        <v>1200</v>
      </c>
      <c r="U613" s="209" t="s">
        <v>49</v>
      </c>
      <c r="V613" s="209" t="s">
        <v>13</v>
      </c>
      <c r="W613" s="209" t="s">
        <v>42</v>
      </c>
      <c r="X613" s="209" t="s">
        <v>13</v>
      </c>
      <c r="Y613" s="209" t="s">
        <v>145</v>
      </c>
      <c r="Z613" s="209" t="s">
        <v>146</v>
      </c>
      <c r="AA613" s="209" t="s">
        <v>147</v>
      </c>
      <c r="AB613" s="213" t="s">
        <v>1129</v>
      </c>
      <c r="AC613" s="214">
        <v>41870</v>
      </c>
    </row>
    <row r="614" spans="1:29" s="198" customFormat="1" ht="33.75" hidden="1" x14ac:dyDescent="0.2">
      <c r="A614" s="207">
        <v>2014520000662</v>
      </c>
      <c r="B614" s="208" t="s">
        <v>944</v>
      </c>
      <c r="C614" s="209" t="s">
        <v>203</v>
      </c>
      <c r="D614" s="209" t="s">
        <v>1423</v>
      </c>
      <c r="E614" s="216">
        <f t="shared" si="27"/>
        <v>100000000</v>
      </c>
      <c r="F614" s="211">
        <v>0</v>
      </c>
      <c r="G614" s="216">
        <v>88000000</v>
      </c>
      <c r="H614" s="211">
        <v>12000000</v>
      </c>
      <c r="I614" s="211">
        <v>0</v>
      </c>
      <c r="J614" s="211">
        <v>0</v>
      </c>
      <c r="K614" s="211">
        <v>0</v>
      </c>
      <c r="L614" s="211">
        <f t="shared" si="28"/>
        <v>0</v>
      </c>
      <c r="M614" s="211">
        <v>0</v>
      </c>
      <c r="N614" s="211">
        <v>0</v>
      </c>
      <c r="O614" s="211">
        <v>0</v>
      </c>
      <c r="P614" s="211">
        <v>0</v>
      </c>
      <c r="Q614" s="211">
        <v>0</v>
      </c>
      <c r="R614" s="211">
        <v>0</v>
      </c>
      <c r="S614" s="211">
        <f t="shared" si="29"/>
        <v>100000000</v>
      </c>
      <c r="T614" s="211">
        <v>498</v>
      </c>
      <c r="U614" s="209" t="s">
        <v>12</v>
      </c>
      <c r="V614" s="209" t="s">
        <v>205</v>
      </c>
      <c r="W614" s="209" t="s">
        <v>27</v>
      </c>
      <c r="X614" s="209" t="s">
        <v>205</v>
      </c>
      <c r="Y614" s="209" t="s">
        <v>76</v>
      </c>
      <c r="Z614" s="209" t="s">
        <v>77</v>
      </c>
      <c r="AA614" s="209" t="s">
        <v>164</v>
      </c>
      <c r="AB614" s="213" t="s">
        <v>1130</v>
      </c>
      <c r="AC614" s="214">
        <v>41864</v>
      </c>
    </row>
    <row r="615" spans="1:29" s="198" customFormat="1" ht="56.25" hidden="1" x14ac:dyDescent="0.2">
      <c r="A615" s="207">
        <v>2014520000663</v>
      </c>
      <c r="B615" s="208" t="s">
        <v>945</v>
      </c>
      <c r="C615" s="209" t="s">
        <v>13</v>
      </c>
      <c r="D615" s="209" t="s">
        <v>1434</v>
      </c>
      <c r="E615" s="216">
        <f t="shared" si="27"/>
        <v>90372200</v>
      </c>
      <c r="F615" s="211">
        <v>0</v>
      </c>
      <c r="G615" s="216">
        <v>90372200</v>
      </c>
      <c r="H615" s="211">
        <v>0</v>
      </c>
      <c r="I615" s="211">
        <v>0</v>
      </c>
      <c r="J615" s="211">
        <v>0</v>
      </c>
      <c r="K615" s="211">
        <v>0</v>
      </c>
      <c r="L615" s="211">
        <f t="shared" si="28"/>
        <v>0</v>
      </c>
      <c r="M615" s="211">
        <v>0</v>
      </c>
      <c r="N615" s="211">
        <v>0</v>
      </c>
      <c r="O615" s="211">
        <v>0</v>
      </c>
      <c r="P615" s="211">
        <v>0</v>
      </c>
      <c r="Q615" s="211">
        <v>0</v>
      </c>
      <c r="R615" s="211">
        <v>0</v>
      </c>
      <c r="S615" s="211">
        <f t="shared" si="29"/>
        <v>90372200</v>
      </c>
      <c r="T615" s="211">
        <v>5000</v>
      </c>
      <c r="U615" s="209" t="s">
        <v>22</v>
      </c>
      <c r="V615" s="209" t="s">
        <v>22</v>
      </c>
      <c r="W615" s="209" t="s">
        <v>23</v>
      </c>
      <c r="X615" s="209" t="s">
        <v>22</v>
      </c>
      <c r="Y615" s="209" t="s">
        <v>76</v>
      </c>
      <c r="Z615" s="209" t="s">
        <v>135</v>
      </c>
      <c r="AA615" s="209" t="s">
        <v>136</v>
      </c>
      <c r="AB615" s="213" t="s">
        <v>1129</v>
      </c>
      <c r="AC615" s="214">
        <v>42002</v>
      </c>
    </row>
    <row r="616" spans="1:29" s="198" customFormat="1" ht="56.25" hidden="1" x14ac:dyDescent="0.2">
      <c r="A616" s="207">
        <v>2014520000664</v>
      </c>
      <c r="B616" s="208" t="s">
        <v>946</v>
      </c>
      <c r="C616" s="209" t="s">
        <v>13</v>
      </c>
      <c r="D616" s="209" t="s">
        <v>1434</v>
      </c>
      <c r="E616" s="216">
        <f t="shared" si="27"/>
        <v>290000000</v>
      </c>
      <c r="F616" s="211">
        <v>0</v>
      </c>
      <c r="G616" s="216">
        <v>290000000</v>
      </c>
      <c r="H616" s="211">
        <v>0</v>
      </c>
      <c r="I616" s="211">
        <v>0</v>
      </c>
      <c r="J616" s="211">
        <v>0</v>
      </c>
      <c r="K616" s="211">
        <v>0</v>
      </c>
      <c r="L616" s="211">
        <f t="shared" si="28"/>
        <v>0</v>
      </c>
      <c r="M616" s="211">
        <v>0</v>
      </c>
      <c r="N616" s="211">
        <v>0</v>
      </c>
      <c r="O616" s="211">
        <v>0</v>
      </c>
      <c r="P616" s="211">
        <v>0</v>
      </c>
      <c r="Q616" s="211">
        <v>0</v>
      </c>
      <c r="R616" s="211">
        <v>0</v>
      </c>
      <c r="S616" s="211">
        <f t="shared" si="29"/>
        <v>290000000</v>
      </c>
      <c r="T616" s="211">
        <v>154196</v>
      </c>
      <c r="U616" s="209" t="s">
        <v>360</v>
      </c>
      <c r="V616" s="209" t="s">
        <v>947</v>
      </c>
      <c r="W616" s="209" t="s">
        <v>108</v>
      </c>
      <c r="X616" s="209" t="s">
        <v>13</v>
      </c>
      <c r="Y616" s="209" t="s">
        <v>174</v>
      </c>
      <c r="Z616" s="209" t="s">
        <v>206</v>
      </c>
      <c r="AA616" s="209" t="s">
        <v>361</v>
      </c>
      <c r="AB616" s="213" t="s">
        <v>1130</v>
      </c>
      <c r="AC616" s="214">
        <v>41865</v>
      </c>
    </row>
    <row r="617" spans="1:29" s="198" customFormat="1" ht="45" hidden="1" x14ac:dyDescent="0.2">
      <c r="A617" s="207">
        <v>2014520000663</v>
      </c>
      <c r="B617" s="208" t="s">
        <v>948</v>
      </c>
      <c r="C617" s="209" t="s">
        <v>13</v>
      </c>
      <c r="D617" s="209" t="s">
        <v>1434</v>
      </c>
      <c r="E617" s="216">
        <f t="shared" si="27"/>
        <v>90372200</v>
      </c>
      <c r="F617" s="211">
        <v>0</v>
      </c>
      <c r="G617" s="216">
        <v>90372200</v>
      </c>
      <c r="H617" s="211">
        <v>0</v>
      </c>
      <c r="I617" s="211">
        <v>0</v>
      </c>
      <c r="J617" s="211">
        <v>0</v>
      </c>
      <c r="K617" s="211">
        <v>0</v>
      </c>
      <c r="L617" s="211">
        <f t="shared" si="28"/>
        <v>0</v>
      </c>
      <c r="M617" s="211">
        <v>0</v>
      </c>
      <c r="N617" s="211">
        <v>0</v>
      </c>
      <c r="O617" s="211">
        <v>0</v>
      </c>
      <c r="P617" s="211">
        <v>0</v>
      </c>
      <c r="Q617" s="211">
        <v>0</v>
      </c>
      <c r="R617" s="211">
        <v>0</v>
      </c>
      <c r="S617" s="211">
        <f t="shared" si="29"/>
        <v>90372200</v>
      </c>
      <c r="T617" s="211">
        <v>16102</v>
      </c>
      <c r="U617" s="209" t="s">
        <v>22</v>
      </c>
      <c r="V617" s="209" t="s">
        <v>22</v>
      </c>
      <c r="W617" s="209" t="s">
        <v>23</v>
      </c>
      <c r="X617" s="209" t="s">
        <v>22</v>
      </c>
      <c r="Y617" s="209" t="s">
        <v>76</v>
      </c>
      <c r="Z617" s="209" t="s">
        <v>135</v>
      </c>
      <c r="AA617" s="209" t="s">
        <v>136</v>
      </c>
      <c r="AB617" s="213" t="s">
        <v>1129</v>
      </c>
      <c r="AC617" s="214">
        <v>42002</v>
      </c>
    </row>
    <row r="618" spans="1:29" s="198" customFormat="1" ht="45" hidden="1" x14ac:dyDescent="0.2">
      <c r="A618" s="207">
        <v>2014520000666</v>
      </c>
      <c r="B618" s="208" t="s">
        <v>949</v>
      </c>
      <c r="C618" s="209" t="s">
        <v>13</v>
      </c>
      <c r="D618" s="209" t="s">
        <v>1434</v>
      </c>
      <c r="E618" s="216">
        <f t="shared" si="27"/>
        <v>90036420</v>
      </c>
      <c r="F618" s="211">
        <v>0</v>
      </c>
      <c r="G618" s="216">
        <v>90036420</v>
      </c>
      <c r="H618" s="211">
        <v>0</v>
      </c>
      <c r="I618" s="211">
        <v>0</v>
      </c>
      <c r="J618" s="211">
        <v>0</v>
      </c>
      <c r="K618" s="211">
        <v>0</v>
      </c>
      <c r="L618" s="211">
        <f t="shared" si="28"/>
        <v>0</v>
      </c>
      <c r="M618" s="211">
        <v>0</v>
      </c>
      <c r="N618" s="211">
        <v>0</v>
      </c>
      <c r="O618" s="211">
        <v>0</v>
      </c>
      <c r="P618" s="211">
        <v>0</v>
      </c>
      <c r="Q618" s="211">
        <v>0</v>
      </c>
      <c r="R618" s="211">
        <v>0</v>
      </c>
      <c r="S618" s="211">
        <f t="shared" si="29"/>
        <v>90036420</v>
      </c>
      <c r="T618" s="211">
        <v>581065</v>
      </c>
      <c r="U618" s="209" t="s">
        <v>22</v>
      </c>
      <c r="V618" s="209" t="s">
        <v>22</v>
      </c>
      <c r="W618" s="209" t="s">
        <v>23</v>
      </c>
      <c r="X618" s="209" t="s">
        <v>22</v>
      </c>
      <c r="Y618" s="209" t="s">
        <v>76</v>
      </c>
      <c r="Z618" s="209" t="s">
        <v>135</v>
      </c>
      <c r="AA618" s="209" t="s">
        <v>136</v>
      </c>
      <c r="AB618" s="213" t="s">
        <v>1129</v>
      </c>
      <c r="AC618" s="214">
        <v>42002</v>
      </c>
    </row>
    <row r="619" spans="1:29" s="198" customFormat="1" ht="45" hidden="1" x14ac:dyDescent="0.2">
      <c r="A619" s="207">
        <v>2014520000667</v>
      </c>
      <c r="B619" s="208" t="s">
        <v>950</v>
      </c>
      <c r="C619" s="209" t="s">
        <v>13</v>
      </c>
      <c r="D619" s="209" t="s">
        <v>1434</v>
      </c>
      <c r="E619" s="216">
        <f t="shared" si="27"/>
        <v>81643983</v>
      </c>
      <c r="F619" s="211">
        <v>0</v>
      </c>
      <c r="G619" s="216">
        <v>81643983</v>
      </c>
      <c r="H619" s="211">
        <v>0</v>
      </c>
      <c r="I619" s="211">
        <v>0</v>
      </c>
      <c r="J619" s="211">
        <v>0</v>
      </c>
      <c r="K619" s="211">
        <v>0</v>
      </c>
      <c r="L619" s="211">
        <f t="shared" si="28"/>
        <v>0</v>
      </c>
      <c r="M619" s="211">
        <v>0</v>
      </c>
      <c r="N619" s="211">
        <v>0</v>
      </c>
      <c r="O619" s="211">
        <v>0</v>
      </c>
      <c r="P619" s="211">
        <v>0</v>
      </c>
      <c r="Q619" s="211">
        <v>0</v>
      </c>
      <c r="R619" s="211">
        <v>0</v>
      </c>
      <c r="S619" s="211">
        <f t="shared" si="29"/>
        <v>81643983</v>
      </c>
      <c r="T619" s="211">
        <v>1744228</v>
      </c>
      <c r="U619" s="209" t="s">
        <v>22</v>
      </c>
      <c r="V619" s="209" t="s">
        <v>22</v>
      </c>
      <c r="W619" s="209" t="s">
        <v>23</v>
      </c>
      <c r="X619" s="209" t="s">
        <v>22</v>
      </c>
      <c r="Y619" s="209" t="s">
        <v>76</v>
      </c>
      <c r="Z619" s="209" t="s">
        <v>135</v>
      </c>
      <c r="AA619" s="209" t="s">
        <v>136</v>
      </c>
      <c r="AB619" s="213" t="s">
        <v>1129</v>
      </c>
      <c r="AC619" s="214">
        <v>42003</v>
      </c>
    </row>
    <row r="620" spans="1:29" s="198" customFormat="1" ht="45" hidden="1" x14ac:dyDescent="0.2">
      <c r="A620" s="207">
        <v>2014520000668</v>
      </c>
      <c r="B620" s="208" t="s">
        <v>629</v>
      </c>
      <c r="C620" s="209" t="s">
        <v>13</v>
      </c>
      <c r="D620" s="209" t="s">
        <v>1434</v>
      </c>
      <c r="E620" s="216">
        <f t="shared" si="27"/>
        <v>16823838343</v>
      </c>
      <c r="F620" s="211">
        <v>0</v>
      </c>
      <c r="G620" s="216">
        <v>16823838343</v>
      </c>
      <c r="H620" s="211">
        <v>0</v>
      </c>
      <c r="I620" s="211">
        <v>0</v>
      </c>
      <c r="J620" s="211">
        <v>0</v>
      </c>
      <c r="K620" s="211">
        <v>0</v>
      </c>
      <c r="L620" s="211">
        <f t="shared" si="28"/>
        <v>0</v>
      </c>
      <c r="M620" s="211">
        <v>0</v>
      </c>
      <c r="N620" s="211">
        <v>0</v>
      </c>
      <c r="O620" s="211">
        <v>0</v>
      </c>
      <c r="P620" s="211">
        <v>0</v>
      </c>
      <c r="Q620" s="211">
        <v>0</v>
      </c>
      <c r="R620" s="211">
        <v>0</v>
      </c>
      <c r="S620" s="211">
        <f t="shared" si="29"/>
        <v>16823838343</v>
      </c>
      <c r="T620" s="211">
        <v>1744228</v>
      </c>
      <c r="U620" s="209" t="s">
        <v>22</v>
      </c>
      <c r="V620" s="209" t="s">
        <v>22</v>
      </c>
      <c r="W620" s="209" t="s">
        <v>23</v>
      </c>
      <c r="X620" s="209" t="s">
        <v>22</v>
      </c>
      <c r="Y620" s="209" t="s">
        <v>76</v>
      </c>
      <c r="Z620" s="209" t="s">
        <v>135</v>
      </c>
      <c r="AA620" s="209" t="s">
        <v>136</v>
      </c>
      <c r="AB620" s="213" t="s">
        <v>1129</v>
      </c>
      <c r="AC620" s="214">
        <v>42003</v>
      </c>
    </row>
    <row r="621" spans="1:29" s="198" customFormat="1" ht="45" hidden="1" x14ac:dyDescent="0.2">
      <c r="A621" s="207">
        <v>2014520000669</v>
      </c>
      <c r="B621" s="208" t="s">
        <v>951</v>
      </c>
      <c r="C621" s="209" t="s">
        <v>13</v>
      </c>
      <c r="D621" s="209" t="s">
        <v>1434</v>
      </c>
      <c r="E621" s="216">
        <f t="shared" si="27"/>
        <v>43212620</v>
      </c>
      <c r="F621" s="211">
        <v>0</v>
      </c>
      <c r="G621" s="216">
        <v>43212620</v>
      </c>
      <c r="H621" s="211">
        <v>0</v>
      </c>
      <c r="I621" s="211">
        <v>0</v>
      </c>
      <c r="J621" s="211">
        <v>0</v>
      </c>
      <c r="K621" s="211">
        <v>0</v>
      </c>
      <c r="L621" s="211">
        <f t="shared" si="28"/>
        <v>0</v>
      </c>
      <c r="M621" s="211">
        <v>0</v>
      </c>
      <c r="N621" s="211">
        <v>0</v>
      </c>
      <c r="O621" s="211">
        <v>0</v>
      </c>
      <c r="P621" s="211">
        <v>0</v>
      </c>
      <c r="Q621" s="211">
        <v>0</v>
      </c>
      <c r="R621" s="211">
        <v>0</v>
      </c>
      <c r="S621" s="211">
        <f t="shared" si="29"/>
        <v>43212620</v>
      </c>
      <c r="T621" s="211">
        <v>175352</v>
      </c>
      <c r="U621" s="209" t="s">
        <v>22</v>
      </c>
      <c r="V621" s="209" t="s">
        <v>22</v>
      </c>
      <c r="W621" s="209" t="s">
        <v>23</v>
      </c>
      <c r="X621" s="209" t="s">
        <v>22</v>
      </c>
      <c r="Y621" s="209" t="s">
        <v>76</v>
      </c>
      <c r="Z621" s="209" t="s">
        <v>135</v>
      </c>
      <c r="AA621" s="209" t="s">
        <v>136</v>
      </c>
      <c r="AB621" s="213" t="s">
        <v>1129</v>
      </c>
      <c r="AC621" s="214">
        <v>42003</v>
      </c>
    </row>
    <row r="622" spans="1:29" s="198" customFormat="1" ht="22.5" hidden="1" x14ac:dyDescent="0.2">
      <c r="A622" s="207">
        <v>2014520000670</v>
      </c>
      <c r="B622" s="208" t="s">
        <v>1148</v>
      </c>
      <c r="C622" s="209" t="s">
        <v>13</v>
      </c>
      <c r="D622" s="209" t="s">
        <v>1434</v>
      </c>
      <c r="E622" s="216">
        <f t="shared" si="27"/>
        <v>0</v>
      </c>
      <c r="F622" s="211">
        <v>0</v>
      </c>
      <c r="G622" s="216">
        <v>0</v>
      </c>
      <c r="H622" s="211">
        <v>0</v>
      </c>
      <c r="I622" s="211">
        <v>0</v>
      </c>
      <c r="J622" s="211">
        <v>0</v>
      </c>
      <c r="K622" s="211">
        <v>0</v>
      </c>
      <c r="L622" s="211">
        <f t="shared" si="28"/>
        <v>0</v>
      </c>
      <c r="M622" s="211">
        <v>0</v>
      </c>
      <c r="N622" s="211">
        <v>0</v>
      </c>
      <c r="O622" s="211">
        <v>0</v>
      </c>
      <c r="P622" s="211">
        <v>0</v>
      </c>
      <c r="Q622" s="211">
        <v>0</v>
      </c>
      <c r="R622" s="211">
        <v>0</v>
      </c>
      <c r="S622" s="211">
        <f t="shared" si="29"/>
        <v>0</v>
      </c>
      <c r="T622" s="211">
        <v>0</v>
      </c>
      <c r="U622" s="209" t="s">
        <v>22</v>
      </c>
      <c r="V622" s="209" t="s">
        <v>22</v>
      </c>
      <c r="W622" s="209" t="s">
        <v>1262</v>
      </c>
      <c r="X622" s="209" t="s">
        <v>22</v>
      </c>
      <c r="Y622" s="209"/>
      <c r="Z622" s="209"/>
      <c r="AA622" s="209"/>
      <c r="AB622" s="213" t="s">
        <v>1134</v>
      </c>
      <c r="AC622" s="214">
        <v>41865</v>
      </c>
    </row>
    <row r="623" spans="1:29" s="198" customFormat="1" ht="22.5" hidden="1" x14ac:dyDescent="0.2">
      <c r="A623" s="207">
        <v>2014520000671</v>
      </c>
      <c r="B623" s="208" t="s">
        <v>1149</v>
      </c>
      <c r="C623" s="209" t="s">
        <v>13</v>
      </c>
      <c r="D623" s="209" t="s">
        <v>1434</v>
      </c>
      <c r="E623" s="216">
        <f t="shared" si="27"/>
        <v>0</v>
      </c>
      <c r="F623" s="211">
        <v>0</v>
      </c>
      <c r="G623" s="216">
        <v>0</v>
      </c>
      <c r="H623" s="211">
        <v>0</v>
      </c>
      <c r="I623" s="211">
        <v>0</v>
      </c>
      <c r="J623" s="211">
        <v>0</v>
      </c>
      <c r="K623" s="211">
        <v>0</v>
      </c>
      <c r="L623" s="211">
        <f t="shared" si="28"/>
        <v>0</v>
      </c>
      <c r="M623" s="211">
        <v>0</v>
      </c>
      <c r="N623" s="211">
        <v>0</v>
      </c>
      <c r="O623" s="211">
        <v>0</v>
      </c>
      <c r="P623" s="211">
        <v>0</v>
      </c>
      <c r="Q623" s="211">
        <v>0</v>
      </c>
      <c r="R623" s="211">
        <v>0</v>
      </c>
      <c r="S623" s="211">
        <f t="shared" si="29"/>
        <v>0</v>
      </c>
      <c r="T623" s="211">
        <v>0</v>
      </c>
      <c r="U623" s="209" t="s">
        <v>22</v>
      </c>
      <c r="V623" s="209" t="s">
        <v>22</v>
      </c>
      <c r="W623" s="209" t="s">
        <v>1262</v>
      </c>
      <c r="X623" s="209" t="s">
        <v>22</v>
      </c>
      <c r="Y623" s="209"/>
      <c r="Z623" s="209"/>
      <c r="AA623" s="209"/>
      <c r="AB623" s="213" t="s">
        <v>1134</v>
      </c>
      <c r="AC623" s="214">
        <v>41866</v>
      </c>
    </row>
    <row r="624" spans="1:29" s="198" customFormat="1" ht="22.5" hidden="1" x14ac:dyDescent="0.2">
      <c r="A624" s="207">
        <v>2014520000672</v>
      </c>
      <c r="B624" s="208" t="s">
        <v>1016</v>
      </c>
      <c r="C624" s="209" t="s">
        <v>13</v>
      </c>
      <c r="D624" s="209" t="s">
        <v>1434</v>
      </c>
      <c r="E624" s="216">
        <f t="shared" si="27"/>
        <v>0</v>
      </c>
      <c r="F624" s="211">
        <v>0</v>
      </c>
      <c r="G624" s="216">
        <v>0</v>
      </c>
      <c r="H624" s="211">
        <v>0</v>
      </c>
      <c r="I624" s="211">
        <v>0</v>
      </c>
      <c r="J624" s="211">
        <v>0</v>
      </c>
      <c r="K624" s="211">
        <v>0</v>
      </c>
      <c r="L624" s="211">
        <f t="shared" si="28"/>
        <v>0</v>
      </c>
      <c r="M624" s="211">
        <v>0</v>
      </c>
      <c r="N624" s="211">
        <v>0</v>
      </c>
      <c r="O624" s="211">
        <v>0</v>
      </c>
      <c r="P624" s="211">
        <v>0</v>
      </c>
      <c r="Q624" s="211">
        <v>0</v>
      </c>
      <c r="R624" s="211">
        <v>0</v>
      </c>
      <c r="S624" s="211">
        <v>0</v>
      </c>
      <c r="T624" s="211">
        <v>0</v>
      </c>
      <c r="U624" s="209" t="s">
        <v>22</v>
      </c>
      <c r="V624" s="209" t="s">
        <v>22</v>
      </c>
      <c r="W624" s="209" t="s">
        <v>1262</v>
      </c>
      <c r="X624" s="209" t="s">
        <v>22</v>
      </c>
      <c r="Y624" s="209"/>
      <c r="Z624" s="209"/>
      <c r="AA624" s="209"/>
      <c r="AB624" s="213" t="s">
        <v>1134</v>
      </c>
      <c r="AC624" s="214">
        <v>41891</v>
      </c>
    </row>
    <row r="625" spans="1:29" s="198" customFormat="1" ht="45" hidden="1" x14ac:dyDescent="0.2">
      <c r="A625" s="207">
        <v>2014520000673</v>
      </c>
      <c r="B625" s="208" t="s">
        <v>1150</v>
      </c>
      <c r="C625" s="209" t="s">
        <v>13</v>
      </c>
      <c r="D625" s="209" t="s">
        <v>1434</v>
      </c>
      <c r="E625" s="216">
        <f t="shared" si="27"/>
        <v>0</v>
      </c>
      <c r="F625" s="211">
        <v>0</v>
      </c>
      <c r="G625" s="216">
        <v>0</v>
      </c>
      <c r="H625" s="211">
        <v>0</v>
      </c>
      <c r="I625" s="211">
        <v>0</v>
      </c>
      <c r="J625" s="211">
        <v>0</v>
      </c>
      <c r="K625" s="211">
        <v>0</v>
      </c>
      <c r="L625" s="211">
        <f t="shared" si="28"/>
        <v>0</v>
      </c>
      <c r="M625" s="211">
        <v>0</v>
      </c>
      <c r="N625" s="211">
        <v>0</v>
      </c>
      <c r="O625" s="211">
        <v>0</v>
      </c>
      <c r="P625" s="211">
        <v>0</v>
      </c>
      <c r="Q625" s="211">
        <v>0</v>
      </c>
      <c r="R625" s="211">
        <v>0</v>
      </c>
      <c r="S625" s="211">
        <f t="shared" si="29"/>
        <v>0</v>
      </c>
      <c r="T625" s="211">
        <v>0</v>
      </c>
      <c r="U625" s="209" t="s">
        <v>22</v>
      </c>
      <c r="V625" s="209" t="s">
        <v>22</v>
      </c>
      <c r="W625" s="209" t="s">
        <v>1262</v>
      </c>
      <c r="X625" s="209" t="s">
        <v>22</v>
      </c>
      <c r="Y625" s="209"/>
      <c r="Z625" s="209"/>
      <c r="AA625" s="209"/>
      <c r="AB625" s="213" t="s">
        <v>1134</v>
      </c>
      <c r="AC625" s="214">
        <v>41891</v>
      </c>
    </row>
    <row r="626" spans="1:29" s="198" customFormat="1" ht="22.5" hidden="1" x14ac:dyDescent="0.2">
      <c r="A626" s="207">
        <v>2014520000674</v>
      </c>
      <c r="B626" s="208" t="s">
        <v>1151</v>
      </c>
      <c r="C626" s="209" t="s">
        <v>13</v>
      </c>
      <c r="D626" s="209" t="s">
        <v>1434</v>
      </c>
      <c r="E626" s="216">
        <f t="shared" si="27"/>
        <v>0</v>
      </c>
      <c r="F626" s="211">
        <v>0</v>
      </c>
      <c r="G626" s="216">
        <v>0</v>
      </c>
      <c r="H626" s="211">
        <v>0</v>
      </c>
      <c r="I626" s="211">
        <v>0</v>
      </c>
      <c r="J626" s="211">
        <v>0</v>
      </c>
      <c r="K626" s="211">
        <v>0</v>
      </c>
      <c r="L626" s="211">
        <f t="shared" si="28"/>
        <v>0</v>
      </c>
      <c r="M626" s="211">
        <v>0</v>
      </c>
      <c r="N626" s="211">
        <v>0</v>
      </c>
      <c r="O626" s="211">
        <v>0</v>
      </c>
      <c r="P626" s="211">
        <v>0</v>
      </c>
      <c r="Q626" s="211">
        <v>0</v>
      </c>
      <c r="R626" s="211">
        <v>0</v>
      </c>
      <c r="S626" s="211">
        <v>0</v>
      </c>
      <c r="T626" s="211">
        <v>0</v>
      </c>
      <c r="U626" s="209" t="s">
        <v>22</v>
      </c>
      <c r="V626" s="209" t="s">
        <v>22</v>
      </c>
      <c r="W626" s="209" t="s">
        <v>1262</v>
      </c>
      <c r="X626" s="209" t="s">
        <v>22</v>
      </c>
      <c r="Y626" s="209"/>
      <c r="Z626" s="209"/>
      <c r="AA626" s="209"/>
      <c r="AB626" s="213" t="s">
        <v>1134</v>
      </c>
      <c r="AC626" s="214">
        <v>41866</v>
      </c>
    </row>
    <row r="627" spans="1:29" s="198" customFormat="1" ht="22.5" hidden="1" x14ac:dyDescent="0.2">
      <c r="A627" s="207">
        <v>2014520000675</v>
      </c>
      <c r="B627" s="208" t="s">
        <v>1018</v>
      </c>
      <c r="C627" s="209" t="s">
        <v>13</v>
      </c>
      <c r="D627" s="209" t="s">
        <v>1434</v>
      </c>
      <c r="E627" s="216">
        <f t="shared" si="27"/>
        <v>0</v>
      </c>
      <c r="F627" s="211">
        <v>0</v>
      </c>
      <c r="G627" s="216">
        <v>0</v>
      </c>
      <c r="H627" s="211">
        <v>0</v>
      </c>
      <c r="I627" s="211">
        <v>0</v>
      </c>
      <c r="J627" s="211">
        <v>0</v>
      </c>
      <c r="K627" s="211">
        <v>0</v>
      </c>
      <c r="L627" s="211">
        <f t="shared" si="28"/>
        <v>0</v>
      </c>
      <c r="M627" s="211">
        <v>0</v>
      </c>
      <c r="N627" s="211">
        <v>0</v>
      </c>
      <c r="O627" s="211">
        <v>0</v>
      </c>
      <c r="P627" s="211">
        <v>0</v>
      </c>
      <c r="Q627" s="211">
        <v>0</v>
      </c>
      <c r="R627" s="211">
        <v>0</v>
      </c>
      <c r="S627" s="211">
        <v>0</v>
      </c>
      <c r="T627" s="211">
        <v>0</v>
      </c>
      <c r="U627" s="209" t="s">
        <v>22</v>
      </c>
      <c r="V627" s="209" t="s">
        <v>22</v>
      </c>
      <c r="W627" s="209" t="s">
        <v>1262</v>
      </c>
      <c r="X627" s="209" t="s">
        <v>22</v>
      </c>
      <c r="Y627" s="209"/>
      <c r="Z627" s="209"/>
      <c r="AA627" s="209"/>
      <c r="AB627" s="213" t="s">
        <v>1134</v>
      </c>
      <c r="AC627" s="214">
        <v>41891</v>
      </c>
    </row>
    <row r="628" spans="1:29" s="198" customFormat="1" ht="22.5" hidden="1" x14ac:dyDescent="0.2">
      <c r="A628" s="207">
        <v>2014520000676</v>
      </c>
      <c r="B628" s="208" t="s">
        <v>1152</v>
      </c>
      <c r="C628" s="209" t="s">
        <v>13</v>
      </c>
      <c r="D628" s="209" t="s">
        <v>1434</v>
      </c>
      <c r="E628" s="216">
        <f t="shared" si="27"/>
        <v>0</v>
      </c>
      <c r="F628" s="211">
        <v>0</v>
      </c>
      <c r="G628" s="216">
        <v>0</v>
      </c>
      <c r="H628" s="211">
        <v>0</v>
      </c>
      <c r="I628" s="211">
        <v>0</v>
      </c>
      <c r="J628" s="211">
        <v>0</v>
      </c>
      <c r="K628" s="211">
        <v>0</v>
      </c>
      <c r="L628" s="211">
        <f t="shared" si="28"/>
        <v>0</v>
      </c>
      <c r="M628" s="211">
        <v>0</v>
      </c>
      <c r="N628" s="211">
        <v>0</v>
      </c>
      <c r="O628" s="211">
        <v>0</v>
      </c>
      <c r="P628" s="211">
        <v>0</v>
      </c>
      <c r="Q628" s="211">
        <v>0</v>
      </c>
      <c r="R628" s="211">
        <v>0</v>
      </c>
      <c r="S628" s="211">
        <v>0</v>
      </c>
      <c r="T628" s="211">
        <v>0</v>
      </c>
      <c r="U628" s="209" t="s">
        <v>22</v>
      </c>
      <c r="V628" s="209" t="s">
        <v>22</v>
      </c>
      <c r="W628" s="209" t="s">
        <v>1262</v>
      </c>
      <c r="X628" s="209" t="s">
        <v>22</v>
      </c>
      <c r="Y628" s="209"/>
      <c r="Z628" s="209"/>
      <c r="AA628" s="209"/>
      <c r="AB628" s="213" t="s">
        <v>1134</v>
      </c>
      <c r="AC628" s="214">
        <v>41866</v>
      </c>
    </row>
    <row r="629" spans="1:29" s="198" customFormat="1" ht="33.75" hidden="1" x14ac:dyDescent="0.2">
      <c r="A629" s="207">
        <v>2014520000677</v>
      </c>
      <c r="B629" s="208" t="s">
        <v>1153</v>
      </c>
      <c r="C629" s="209" t="s">
        <v>13</v>
      </c>
      <c r="D629" s="209" t="s">
        <v>1434</v>
      </c>
      <c r="E629" s="216">
        <f t="shared" si="27"/>
        <v>0</v>
      </c>
      <c r="F629" s="211">
        <v>0</v>
      </c>
      <c r="G629" s="216">
        <v>0</v>
      </c>
      <c r="H629" s="211">
        <v>0</v>
      </c>
      <c r="I629" s="211">
        <v>0</v>
      </c>
      <c r="J629" s="211">
        <v>0</v>
      </c>
      <c r="K629" s="211">
        <v>0</v>
      </c>
      <c r="L629" s="211">
        <f t="shared" si="28"/>
        <v>0</v>
      </c>
      <c r="M629" s="211">
        <v>0</v>
      </c>
      <c r="N629" s="211">
        <v>0</v>
      </c>
      <c r="O629" s="211">
        <v>0</v>
      </c>
      <c r="P629" s="211">
        <v>0</v>
      </c>
      <c r="Q629" s="211">
        <v>0</v>
      </c>
      <c r="R629" s="211">
        <v>0</v>
      </c>
      <c r="S629" s="211">
        <v>0</v>
      </c>
      <c r="T629" s="211">
        <v>0</v>
      </c>
      <c r="U629" s="209" t="s">
        <v>22</v>
      </c>
      <c r="V629" s="209" t="s">
        <v>22</v>
      </c>
      <c r="W629" s="209" t="s">
        <v>1262</v>
      </c>
      <c r="X629" s="209" t="s">
        <v>22</v>
      </c>
      <c r="Y629" s="209"/>
      <c r="Z629" s="209"/>
      <c r="AA629" s="209"/>
      <c r="AB629" s="213" t="s">
        <v>1134</v>
      </c>
      <c r="AC629" s="214">
        <v>41866</v>
      </c>
    </row>
    <row r="630" spans="1:29" s="198" customFormat="1" ht="22.5" hidden="1" x14ac:dyDescent="0.2">
      <c r="A630" s="207">
        <v>2014520000678</v>
      </c>
      <c r="B630" s="208" t="s">
        <v>1026</v>
      </c>
      <c r="C630" s="209" t="s">
        <v>13</v>
      </c>
      <c r="D630" s="209" t="s">
        <v>1434</v>
      </c>
      <c r="E630" s="216">
        <f t="shared" si="27"/>
        <v>0</v>
      </c>
      <c r="F630" s="211">
        <v>0</v>
      </c>
      <c r="G630" s="216">
        <v>0</v>
      </c>
      <c r="H630" s="211">
        <v>0</v>
      </c>
      <c r="I630" s="211">
        <v>0</v>
      </c>
      <c r="J630" s="211">
        <v>0</v>
      </c>
      <c r="K630" s="211">
        <v>0</v>
      </c>
      <c r="L630" s="211">
        <f t="shared" si="28"/>
        <v>0</v>
      </c>
      <c r="M630" s="211">
        <v>0</v>
      </c>
      <c r="N630" s="211">
        <v>0</v>
      </c>
      <c r="O630" s="211">
        <v>0</v>
      </c>
      <c r="P630" s="211">
        <v>0</v>
      </c>
      <c r="Q630" s="211">
        <v>0</v>
      </c>
      <c r="R630" s="211">
        <v>0</v>
      </c>
      <c r="S630" s="211">
        <v>0</v>
      </c>
      <c r="T630" s="211">
        <v>0</v>
      </c>
      <c r="U630" s="209" t="s">
        <v>22</v>
      </c>
      <c r="V630" s="209" t="s">
        <v>22</v>
      </c>
      <c r="W630" s="209" t="s">
        <v>1262</v>
      </c>
      <c r="X630" s="209" t="s">
        <v>22</v>
      </c>
      <c r="Y630" s="209"/>
      <c r="Z630" s="209"/>
      <c r="AA630" s="209"/>
      <c r="AB630" s="213" t="s">
        <v>1134</v>
      </c>
      <c r="AC630" s="214">
        <v>41891</v>
      </c>
    </row>
    <row r="631" spans="1:29" s="198" customFormat="1" ht="56.25" hidden="1" x14ac:dyDescent="0.2">
      <c r="A631" s="207">
        <v>2014520000679</v>
      </c>
      <c r="B631" s="208" t="s">
        <v>1027</v>
      </c>
      <c r="C631" s="209" t="s">
        <v>13</v>
      </c>
      <c r="D631" s="209" t="s">
        <v>1434</v>
      </c>
      <c r="E631" s="216">
        <f t="shared" si="27"/>
        <v>0</v>
      </c>
      <c r="F631" s="211">
        <v>0</v>
      </c>
      <c r="G631" s="216">
        <v>0</v>
      </c>
      <c r="H631" s="211">
        <v>0</v>
      </c>
      <c r="I631" s="211">
        <v>0</v>
      </c>
      <c r="J631" s="211">
        <v>0</v>
      </c>
      <c r="K631" s="211">
        <v>0</v>
      </c>
      <c r="L631" s="211">
        <f t="shared" si="28"/>
        <v>0</v>
      </c>
      <c r="M631" s="211">
        <v>0</v>
      </c>
      <c r="N631" s="211">
        <v>0</v>
      </c>
      <c r="O631" s="211">
        <v>0</v>
      </c>
      <c r="P631" s="211">
        <v>0</v>
      </c>
      <c r="Q631" s="211">
        <v>0</v>
      </c>
      <c r="R631" s="211">
        <v>0</v>
      </c>
      <c r="S631" s="211">
        <v>0</v>
      </c>
      <c r="T631" s="211">
        <v>0</v>
      </c>
      <c r="U631" s="209" t="s">
        <v>22</v>
      </c>
      <c r="V631" s="209" t="s">
        <v>22</v>
      </c>
      <c r="W631" s="209" t="s">
        <v>1262</v>
      </c>
      <c r="X631" s="209" t="s">
        <v>22</v>
      </c>
      <c r="Y631" s="209"/>
      <c r="Z631" s="209"/>
      <c r="AA631" s="209"/>
      <c r="AB631" s="213" t="s">
        <v>1134</v>
      </c>
      <c r="AC631" s="214">
        <v>41866</v>
      </c>
    </row>
    <row r="632" spans="1:29" s="198" customFormat="1" ht="56.25" hidden="1" x14ac:dyDescent="0.2">
      <c r="A632" s="207">
        <v>2014520000680</v>
      </c>
      <c r="B632" s="208" t="s">
        <v>1024</v>
      </c>
      <c r="C632" s="209" t="s">
        <v>13</v>
      </c>
      <c r="D632" s="209" t="s">
        <v>1434</v>
      </c>
      <c r="E632" s="216">
        <f t="shared" si="27"/>
        <v>0</v>
      </c>
      <c r="F632" s="211">
        <v>0</v>
      </c>
      <c r="G632" s="216">
        <v>0</v>
      </c>
      <c r="H632" s="211">
        <v>0</v>
      </c>
      <c r="I632" s="211">
        <v>0</v>
      </c>
      <c r="J632" s="211">
        <v>0</v>
      </c>
      <c r="K632" s="211">
        <v>0</v>
      </c>
      <c r="L632" s="211">
        <f t="shared" si="28"/>
        <v>0</v>
      </c>
      <c r="M632" s="211">
        <v>0</v>
      </c>
      <c r="N632" s="211">
        <v>0</v>
      </c>
      <c r="O632" s="211">
        <v>0</v>
      </c>
      <c r="P632" s="211">
        <v>0</v>
      </c>
      <c r="Q632" s="211">
        <v>0</v>
      </c>
      <c r="R632" s="211">
        <v>0</v>
      </c>
      <c r="S632" s="211">
        <v>0</v>
      </c>
      <c r="T632" s="211">
        <v>0</v>
      </c>
      <c r="U632" s="209" t="s">
        <v>22</v>
      </c>
      <c r="V632" s="209" t="s">
        <v>22</v>
      </c>
      <c r="W632" s="209" t="s">
        <v>1262</v>
      </c>
      <c r="X632" s="209" t="s">
        <v>22</v>
      </c>
      <c r="Y632" s="209"/>
      <c r="Z632" s="209"/>
      <c r="AA632" s="209"/>
      <c r="AB632" s="213" t="s">
        <v>1134</v>
      </c>
      <c r="AC632" s="214">
        <v>41866</v>
      </c>
    </row>
    <row r="633" spans="1:29" s="198" customFormat="1" ht="33.75" hidden="1" x14ac:dyDescent="0.2">
      <c r="A633" s="207">
        <v>2014520000681</v>
      </c>
      <c r="B633" s="208" t="s">
        <v>1154</v>
      </c>
      <c r="C633" s="209" t="s">
        <v>13</v>
      </c>
      <c r="D633" s="209" t="s">
        <v>1434</v>
      </c>
      <c r="E633" s="216">
        <f t="shared" si="27"/>
        <v>0</v>
      </c>
      <c r="F633" s="211">
        <v>0</v>
      </c>
      <c r="G633" s="216">
        <v>0</v>
      </c>
      <c r="H633" s="211">
        <v>0</v>
      </c>
      <c r="I633" s="211">
        <v>0</v>
      </c>
      <c r="J633" s="211">
        <v>0</v>
      </c>
      <c r="K633" s="211">
        <v>0</v>
      </c>
      <c r="L633" s="211">
        <f t="shared" si="28"/>
        <v>0</v>
      </c>
      <c r="M633" s="211">
        <v>0</v>
      </c>
      <c r="N633" s="211">
        <v>0</v>
      </c>
      <c r="O633" s="211">
        <v>0</v>
      </c>
      <c r="P633" s="211">
        <v>0</v>
      </c>
      <c r="Q633" s="211">
        <v>0</v>
      </c>
      <c r="R633" s="211">
        <v>0</v>
      </c>
      <c r="S633" s="211">
        <v>0</v>
      </c>
      <c r="T633" s="211">
        <v>0</v>
      </c>
      <c r="U633" s="209" t="s">
        <v>22</v>
      </c>
      <c r="V633" s="209" t="s">
        <v>22</v>
      </c>
      <c r="W633" s="209" t="s">
        <v>1262</v>
      </c>
      <c r="X633" s="209" t="s">
        <v>22</v>
      </c>
      <c r="Y633" s="209"/>
      <c r="Z633" s="209"/>
      <c r="AA633" s="209"/>
      <c r="AB633" s="213" t="s">
        <v>1134</v>
      </c>
      <c r="AC633" s="214">
        <v>41866</v>
      </c>
    </row>
    <row r="634" spans="1:29" s="198" customFormat="1" ht="33.75" hidden="1" x14ac:dyDescent="0.2">
      <c r="A634" s="207">
        <v>2014520000682</v>
      </c>
      <c r="B634" s="208" t="s">
        <v>952</v>
      </c>
      <c r="C634" s="209" t="s">
        <v>13</v>
      </c>
      <c r="D634" s="209" t="s">
        <v>1434</v>
      </c>
      <c r="E634" s="216">
        <f t="shared" si="27"/>
        <v>0</v>
      </c>
      <c r="F634" s="211">
        <v>0</v>
      </c>
      <c r="G634" s="216">
        <v>0</v>
      </c>
      <c r="H634" s="211">
        <v>0</v>
      </c>
      <c r="I634" s="211">
        <v>0</v>
      </c>
      <c r="J634" s="211">
        <v>0</v>
      </c>
      <c r="K634" s="211">
        <v>0</v>
      </c>
      <c r="L634" s="211">
        <f t="shared" si="28"/>
        <v>0</v>
      </c>
      <c r="M634" s="211">
        <v>0</v>
      </c>
      <c r="N634" s="211">
        <v>0</v>
      </c>
      <c r="O634" s="211">
        <v>0</v>
      </c>
      <c r="P634" s="211">
        <v>0</v>
      </c>
      <c r="Q634" s="211">
        <v>0</v>
      </c>
      <c r="R634" s="211">
        <v>0</v>
      </c>
      <c r="S634" s="211">
        <f t="shared" si="29"/>
        <v>0</v>
      </c>
      <c r="T634" s="211">
        <v>0</v>
      </c>
      <c r="U634" s="209" t="s">
        <v>22</v>
      </c>
      <c r="V634" s="209" t="s">
        <v>22</v>
      </c>
      <c r="W634" s="209" t="s">
        <v>1262</v>
      </c>
      <c r="X634" s="209" t="s">
        <v>22</v>
      </c>
      <c r="Y634" s="209"/>
      <c r="Z634" s="209"/>
      <c r="AA634" s="209"/>
      <c r="AB634" s="213" t="s">
        <v>1134</v>
      </c>
      <c r="AC634" s="214">
        <v>41866</v>
      </c>
    </row>
    <row r="635" spans="1:29" s="198" customFormat="1" ht="33.75" hidden="1" x14ac:dyDescent="0.2">
      <c r="A635" s="207">
        <v>2014520000683</v>
      </c>
      <c r="B635" s="208" t="s">
        <v>952</v>
      </c>
      <c r="C635" s="209" t="s">
        <v>13</v>
      </c>
      <c r="D635" s="209" t="s">
        <v>1434</v>
      </c>
      <c r="E635" s="216">
        <f t="shared" si="27"/>
        <v>48000000</v>
      </c>
      <c r="F635" s="211">
        <v>0</v>
      </c>
      <c r="G635" s="216">
        <v>48000000</v>
      </c>
      <c r="H635" s="211">
        <v>0</v>
      </c>
      <c r="I635" s="211">
        <v>0</v>
      </c>
      <c r="J635" s="211">
        <v>0</v>
      </c>
      <c r="K635" s="211">
        <v>0</v>
      </c>
      <c r="L635" s="211">
        <f t="shared" si="28"/>
        <v>0</v>
      </c>
      <c r="M635" s="211">
        <v>0</v>
      </c>
      <c r="N635" s="211">
        <v>0</v>
      </c>
      <c r="O635" s="211">
        <v>0</v>
      </c>
      <c r="P635" s="211">
        <v>0</v>
      </c>
      <c r="Q635" s="211">
        <v>0</v>
      </c>
      <c r="R635" s="211">
        <v>0</v>
      </c>
      <c r="S635" s="211">
        <f t="shared" si="29"/>
        <v>48000000</v>
      </c>
      <c r="T635" s="211">
        <v>1660087</v>
      </c>
      <c r="U635" s="209" t="s">
        <v>51</v>
      </c>
      <c r="V635" s="209" t="s">
        <v>907</v>
      </c>
      <c r="W635" s="209" t="s">
        <v>29</v>
      </c>
      <c r="X635" s="209" t="s">
        <v>13</v>
      </c>
      <c r="Y635" s="209" t="s">
        <v>159</v>
      </c>
      <c r="Z635" s="209" t="s">
        <v>160</v>
      </c>
      <c r="AA635" s="209" t="s">
        <v>161</v>
      </c>
      <c r="AB635" s="213" t="s">
        <v>1129</v>
      </c>
      <c r="AC635" s="214">
        <v>41866</v>
      </c>
    </row>
    <row r="636" spans="1:29" s="198" customFormat="1" ht="56.25" hidden="1" x14ac:dyDescent="0.2">
      <c r="A636" s="207">
        <v>2014520000684</v>
      </c>
      <c r="B636" s="208" t="s">
        <v>1022</v>
      </c>
      <c r="C636" s="209" t="s">
        <v>13</v>
      </c>
      <c r="D636" s="209" t="s">
        <v>1434</v>
      </c>
      <c r="E636" s="216">
        <f t="shared" si="27"/>
        <v>0</v>
      </c>
      <c r="F636" s="211">
        <v>0</v>
      </c>
      <c r="G636" s="216">
        <v>0</v>
      </c>
      <c r="H636" s="211">
        <v>0</v>
      </c>
      <c r="I636" s="211">
        <v>0</v>
      </c>
      <c r="J636" s="211">
        <v>0</v>
      </c>
      <c r="K636" s="211">
        <v>0</v>
      </c>
      <c r="L636" s="211">
        <f t="shared" si="28"/>
        <v>0</v>
      </c>
      <c r="M636" s="211">
        <v>0</v>
      </c>
      <c r="N636" s="211">
        <v>0</v>
      </c>
      <c r="O636" s="211">
        <v>0</v>
      </c>
      <c r="P636" s="211">
        <v>0</v>
      </c>
      <c r="Q636" s="211">
        <v>0</v>
      </c>
      <c r="R636" s="211">
        <v>0</v>
      </c>
      <c r="S636" s="211">
        <v>0</v>
      </c>
      <c r="T636" s="211">
        <v>0</v>
      </c>
      <c r="U636" s="209" t="s">
        <v>22</v>
      </c>
      <c r="V636" s="209" t="s">
        <v>22</v>
      </c>
      <c r="W636" s="209" t="s">
        <v>1262</v>
      </c>
      <c r="X636" s="209" t="s">
        <v>22</v>
      </c>
      <c r="Y636" s="209"/>
      <c r="Z636" s="209"/>
      <c r="AA636" s="209"/>
      <c r="AB636" s="213" t="s">
        <v>1134</v>
      </c>
      <c r="AC636" s="214">
        <v>41866</v>
      </c>
    </row>
    <row r="637" spans="1:29" s="198" customFormat="1" ht="33.75" hidden="1" x14ac:dyDescent="0.2">
      <c r="A637" s="207">
        <v>2014520000685</v>
      </c>
      <c r="B637" s="208" t="s">
        <v>953</v>
      </c>
      <c r="C637" s="209" t="s">
        <v>13</v>
      </c>
      <c r="D637" s="209" t="s">
        <v>1434</v>
      </c>
      <c r="E637" s="216">
        <f t="shared" si="27"/>
        <v>23800000</v>
      </c>
      <c r="F637" s="211">
        <v>0</v>
      </c>
      <c r="G637" s="216">
        <v>23800000</v>
      </c>
      <c r="H637" s="211">
        <v>0</v>
      </c>
      <c r="I637" s="211">
        <v>0</v>
      </c>
      <c r="J637" s="211">
        <v>0</v>
      </c>
      <c r="K637" s="211">
        <v>0</v>
      </c>
      <c r="L637" s="211">
        <f t="shared" si="28"/>
        <v>0</v>
      </c>
      <c r="M637" s="211">
        <v>0</v>
      </c>
      <c r="N637" s="211">
        <v>0</v>
      </c>
      <c r="O637" s="211">
        <v>0</v>
      </c>
      <c r="P637" s="211">
        <v>0</v>
      </c>
      <c r="Q637" s="211">
        <v>0</v>
      </c>
      <c r="R637" s="211">
        <v>0</v>
      </c>
      <c r="S637" s="211">
        <f t="shared" si="29"/>
        <v>23800000</v>
      </c>
      <c r="T637" s="211">
        <v>600</v>
      </c>
      <c r="U637" s="209" t="s">
        <v>51</v>
      </c>
      <c r="V637" s="209" t="s">
        <v>907</v>
      </c>
      <c r="W637" s="209" t="s">
        <v>29</v>
      </c>
      <c r="X637" s="209" t="s">
        <v>13</v>
      </c>
      <c r="Y637" s="209" t="s">
        <v>159</v>
      </c>
      <c r="Z637" s="209" t="s">
        <v>160</v>
      </c>
      <c r="AA637" s="209" t="s">
        <v>161</v>
      </c>
      <c r="AB637" s="213" t="s">
        <v>1129</v>
      </c>
      <c r="AC637" s="214">
        <v>42003</v>
      </c>
    </row>
    <row r="638" spans="1:29" s="198" customFormat="1" ht="22.5" hidden="1" x14ac:dyDescent="0.2">
      <c r="A638" s="207">
        <v>2014520000686</v>
      </c>
      <c r="B638" s="208" t="s">
        <v>954</v>
      </c>
      <c r="C638" s="209" t="s">
        <v>13</v>
      </c>
      <c r="D638" s="209" t="s">
        <v>1434</v>
      </c>
      <c r="E638" s="216">
        <f t="shared" si="27"/>
        <v>100000000</v>
      </c>
      <c r="F638" s="211">
        <v>0</v>
      </c>
      <c r="G638" s="216">
        <v>100000000</v>
      </c>
      <c r="H638" s="211">
        <v>0</v>
      </c>
      <c r="I638" s="211">
        <v>0</v>
      </c>
      <c r="J638" s="211">
        <v>0</v>
      </c>
      <c r="K638" s="211">
        <v>0</v>
      </c>
      <c r="L638" s="211">
        <f t="shared" si="28"/>
        <v>0</v>
      </c>
      <c r="M638" s="211">
        <v>0</v>
      </c>
      <c r="N638" s="211">
        <v>0</v>
      </c>
      <c r="O638" s="211">
        <v>0</v>
      </c>
      <c r="P638" s="211">
        <v>0</v>
      </c>
      <c r="Q638" s="211">
        <v>0</v>
      </c>
      <c r="R638" s="211">
        <v>0</v>
      </c>
      <c r="S638" s="211">
        <f t="shared" si="29"/>
        <v>100000000</v>
      </c>
      <c r="T638" s="211">
        <v>96228</v>
      </c>
      <c r="U638" s="209" t="s">
        <v>51</v>
      </c>
      <c r="V638" s="209" t="s">
        <v>907</v>
      </c>
      <c r="W638" s="209" t="s">
        <v>29</v>
      </c>
      <c r="X638" s="209" t="s">
        <v>13</v>
      </c>
      <c r="Y638" s="209" t="s">
        <v>159</v>
      </c>
      <c r="Z638" s="209" t="s">
        <v>160</v>
      </c>
      <c r="AA638" s="209" t="s">
        <v>161</v>
      </c>
      <c r="AB638" s="213" t="s">
        <v>1129</v>
      </c>
      <c r="AC638" s="214">
        <v>42003</v>
      </c>
    </row>
    <row r="639" spans="1:29" s="198" customFormat="1" ht="22.5" hidden="1" x14ac:dyDescent="0.2">
      <c r="A639" s="207">
        <v>2014520000687</v>
      </c>
      <c r="B639" s="208" t="s">
        <v>955</v>
      </c>
      <c r="C639" s="209" t="s">
        <v>13</v>
      </c>
      <c r="D639" s="209" t="s">
        <v>1434</v>
      </c>
      <c r="E639" s="216">
        <f t="shared" si="27"/>
        <v>632812476</v>
      </c>
      <c r="F639" s="211">
        <v>0</v>
      </c>
      <c r="G639" s="216">
        <v>632812476</v>
      </c>
      <c r="H639" s="211">
        <v>0</v>
      </c>
      <c r="I639" s="211">
        <v>0</v>
      </c>
      <c r="J639" s="211">
        <v>0</v>
      </c>
      <c r="K639" s="211">
        <v>0</v>
      </c>
      <c r="L639" s="211">
        <f t="shared" si="28"/>
        <v>0</v>
      </c>
      <c r="M639" s="211">
        <v>0</v>
      </c>
      <c r="N639" s="211">
        <v>0</v>
      </c>
      <c r="O639" s="211">
        <v>0</v>
      </c>
      <c r="P639" s="211">
        <v>0</v>
      </c>
      <c r="Q639" s="211">
        <v>0</v>
      </c>
      <c r="R639" s="211">
        <v>0</v>
      </c>
      <c r="S639" s="211">
        <f t="shared" si="29"/>
        <v>632812476</v>
      </c>
      <c r="T639" s="211">
        <v>100</v>
      </c>
      <c r="U639" s="209" t="s">
        <v>51</v>
      </c>
      <c r="V639" s="209" t="s">
        <v>907</v>
      </c>
      <c r="W639" s="209" t="s">
        <v>29</v>
      </c>
      <c r="X639" s="209" t="s">
        <v>13</v>
      </c>
      <c r="Y639" s="209" t="s">
        <v>159</v>
      </c>
      <c r="Z639" s="209" t="s">
        <v>160</v>
      </c>
      <c r="AA639" s="209" t="s">
        <v>161</v>
      </c>
      <c r="AB639" s="213" t="s">
        <v>1129</v>
      </c>
      <c r="AC639" s="214">
        <v>42002</v>
      </c>
    </row>
    <row r="640" spans="1:29" s="198" customFormat="1" ht="22.5" hidden="1" x14ac:dyDescent="0.2">
      <c r="A640" s="207">
        <v>2014520000688</v>
      </c>
      <c r="B640" s="208" t="s">
        <v>1155</v>
      </c>
      <c r="C640" s="209" t="s">
        <v>13</v>
      </c>
      <c r="D640" s="209" t="s">
        <v>1434</v>
      </c>
      <c r="E640" s="216">
        <f t="shared" si="27"/>
        <v>0</v>
      </c>
      <c r="F640" s="211">
        <v>0</v>
      </c>
      <c r="G640" s="216">
        <v>0</v>
      </c>
      <c r="H640" s="211">
        <v>0</v>
      </c>
      <c r="I640" s="211">
        <v>0</v>
      </c>
      <c r="J640" s="211">
        <v>0</v>
      </c>
      <c r="K640" s="211">
        <v>0</v>
      </c>
      <c r="L640" s="211">
        <f t="shared" si="28"/>
        <v>0</v>
      </c>
      <c r="M640" s="211">
        <v>0</v>
      </c>
      <c r="N640" s="211">
        <v>0</v>
      </c>
      <c r="O640" s="211">
        <v>0</v>
      </c>
      <c r="P640" s="211">
        <v>0</v>
      </c>
      <c r="Q640" s="211">
        <v>0</v>
      </c>
      <c r="R640" s="211">
        <v>0</v>
      </c>
      <c r="S640" s="211">
        <f t="shared" si="29"/>
        <v>0</v>
      </c>
      <c r="T640" s="211">
        <v>0</v>
      </c>
      <c r="U640" s="209" t="s">
        <v>22</v>
      </c>
      <c r="V640" s="209" t="s">
        <v>22</v>
      </c>
      <c r="W640" s="209" t="s">
        <v>1262</v>
      </c>
      <c r="X640" s="209" t="s">
        <v>22</v>
      </c>
      <c r="Y640" s="209"/>
      <c r="Z640" s="209"/>
      <c r="AA640" s="209"/>
      <c r="AB640" s="213" t="s">
        <v>1134</v>
      </c>
      <c r="AC640" s="214">
        <v>41866</v>
      </c>
    </row>
    <row r="641" spans="1:29" s="198" customFormat="1" ht="22.5" hidden="1" x14ac:dyDescent="0.2">
      <c r="A641" s="207">
        <v>2014520000689</v>
      </c>
      <c r="B641" s="208" t="s">
        <v>1072</v>
      </c>
      <c r="C641" s="209" t="s">
        <v>13</v>
      </c>
      <c r="D641" s="209" t="s">
        <v>1434</v>
      </c>
      <c r="E641" s="216">
        <f t="shared" si="27"/>
        <v>955387524</v>
      </c>
      <c r="F641" s="211">
        <v>0</v>
      </c>
      <c r="G641" s="216">
        <v>955387524</v>
      </c>
      <c r="H641" s="211">
        <v>0</v>
      </c>
      <c r="I641" s="211">
        <v>0</v>
      </c>
      <c r="J641" s="211">
        <v>0</v>
      </c>
      <c r="K641" s="211">
        <v>0</v>
      </c>
      <c r="L641" s="211">
        <f t="shared" si="28"/>
        <v>0</v>
      </c>
      <c r="M641" s="211">
        <v>0</v>
      </c>
      <c r="N641" s="211">
        <v>0</v>
      </c>
      <c r="O641" s="211">
        <v>0</v>
      </c>
      <c r="P641" s="211">
        <v>0</v>
      </c>
      <c r="Q641" s="211">
        <v>0</v>
      </c>
      <c r="R641" s="211">
        <v>0</v>
      </c>
      <c r="S641" s="211">
        <f t="shared" si="29"/>
        <v>955387524</v>
      </c>
      <c r="T641" s="211">
        <v>0</v>
      </c>
      <c r="U641" s="209" t="s">
        <v>1418</v>
      </c>
      <c r="V641" s="225" t="s">
        <v>1286</v>
      </c>
      <c r="W641" s="209"/>
      <c r="X641" s="225" t="s">
        <v>562</v>
      </c>
      <c r="Y641" s="209" t="s">
        <v>159</v>
      </c>
      <c r="Z641" s="209" t="s">
        <v>160</v>
      </c>
      <c r="AA641" s="209" t="s">
        <v>161</v>
      </c>
      <c r="AB641" s="213" t="s">
        <v>1129</v>
      </c>
      <c r="AC641" s="214">
        <v>42003</v>
      </c>
    </row>
    <row r="642" spans="1:29" s="198" customFormat="1" ht="22.5" hidden="1" x14ac:dyDescent="0.2">
      <c r="A642" s="207">
        <v>2014520000690</v>
      </c>
      <c r="B642" s="208" t="s">
        <v>1156</v>
      </c>
      <c r="C642" s="209" t="s">
        <v>13</v>
      </c>
      <c r="D642" s="209" t="s">
        <v>1434</v>
      </c>
      <c r="E642" s="216">
        <f t="shared" si="27"/>
        <v>0</v>
      </c>
      <c r="F642" s="211">
        <v>0</v>
      </c>
      <c r="G642" s="216">
        <v>0</v>
      </c>
      <c r="H642" s="211">
        <v>0</v>
      </c>
      <c r="I642" s="211">
        <v>0</v>
      </c>
      <c r="J642" s="211">
        <v>0</v>
      </c>
      <c r="K642" s="211">
        <v>0</v>
      </c>
      <c r="L642" s="211">
        <f t="shared" si="28"/>
        <v>0</v>
      </c>
      <c r="M642" s="211">
        <v>0</v>
      </c>
      <c r="N642" s="211">
        <v>0</v>
      </c>
      <c r="O642" s="211">
        <v>0</v>
      </c>
      <c r="P642" s="211">
        <v>0</v>
      </c>
      <c r="Q642" s="211">
        <v>0</v>
      </c>
      <c r="R642" s="211">
        <v>0</v>
      </c>
      <c r="S642" s="211">
        <f t="shared" si="29"/>
        <v>0</v>
      </c>
      <c r="T642" s="211">
        <v>0</v>
      </c>
      <c r="U642" s="209" t="s">
        <v>1418</v>
      </c>
      <c r="V642" s="209">
        <v>0</v>
      </c>
      <c r="W642" s="209"/>
      <c r="X642" s="209"/>
      <c r="Y642" s="209"/>
      <c r="Z642" s="209"/>
      <c r="AA642" s="209"/>
      <c r="AB642" s="213" t="s">
        <v>1134</v>
      </c>
      <c r="AC642" s="214">
        <v>41866</v>
      </c>
    </row>
    <row r="643" spans="1:29" s="198" customFormat="1" ht="45" hidden="1" x14ac:dyDescent="0.2">
      <c r="A643" s="207">
        <v>2014520000691</v>
      </c>
      <c r="B643" s="208" t="s">
        <v>956</v>
      </c>
      <c r="C643" s="209" t="s">
        <v>13</v>
      </c>
      <c r="D643" s="209" t="s">
        <v>1434</v>
      </c>
      <c r="E643" s="216">
        <f t="shared" si="27"/>
        <v>50000000</v>
      </c>
      <c r="F643" s="211">
        <v>0</v>
      </c>
      <c r="G643" s="216">
        <v>50000000</v>
      </c>
      <c r="H643" s="211">
        <v>0</v>
      </c>
      <c r="I643" s="211">
        <v>0</v>
      </c>
      <c r="J643" s="211">
        <v>0</v>
      </c>
      <c r="K643" s="211">
        <v>0</v>
      </c>
      <c r="L643" s="211">
        <f t="shared" si="28"/>
        <v>0</v>
      </c>
      <c r="M643" s="211">
        <v>0</v>
      </c>
      <c r="N643" s="211">
        <v>0</v>
      </c>
      <c r="O643" s="211">
        <v>0</v>
      </c>
      <c r="P643" s="211">
        <v>0</v>
      </c>
      <c r="Q643" s="211">
        <v>0</v>
      </c>
      <c r="R643" s="211">
        <v>0</v>
      </c>
      <c r="S643" s="211">
        <f t="shared" si="29"/>
        <v>50000000</v>
      </c>
      <c r="T643" s="211">
        <v>1680795</v>
      </c>
      <c r="U643" s="209" t="s">
        <v>49</v>
      </c>
      <c r="V643" s="209" t="s">
        <v>907</v>
      </c>
      <c r="W643" s="209" t="s">
        <v>58</v>
      </c>
      <c r="X643" s="209" t="s">
        <v>13</v>
      </c>
      <c r="Y643" s="209" t="s">
        <v>311</v>
      </c>
      <c r="Z643" s="209" t="s">
        <v>312</v>
      </c>
      <c r="AA643" s="209" t="s">
        <v>957</v>
      </c>
      <c r="AB643" s="213" t="s">
        <v>1129</v>
      </c>
      <c r="AC643" s="214">
        <v>41866</v>
      </c>
    </row>
    <row r="644" spans="1:29" s="198" customFormat="1" ht="22.5" hidden="1" x14ac:dyDescent="0.2">
      <c r="A644" s="207">
        <v>2014520000692</v>
      </c>
      <c r="B644" s="208" t="s">
        <v>1017</v>
      </c>
      <c r="C644" s="209" t="s">
        <v>13</v>
      </c>
      <c r="D644" s="209" t="s">
        <v>1434</v>
      </c>
      <c r="E644" s="216">
        <f t="shared" si="27"/>
        <v>0</v>
      </c>
      <c r="F644" s="211">
        <v>0</v>
      </c>
      <c r="G644" s="216">
        <v>0</v>
      </c>
      <c r="H644" s="211">
        <v>0</v>
      </c>
      <c r="I644" s="211">
        <v>0</v>
      </c>
      <c r="J644" s="211">
        <v>0</v>
      </c>
      <c r="K644" s="211">
        <v>0</v>
      </c>
      <c r="L644" s="211">
        <f t="shared" si="28"/>
        <v>0</v>
      </c>
      <c r="M644" s="211">
        <v>0</v>
      </c>
      <c r="N644" s="211">
        <v>0</v>
      </c>
      <c r="O644" s="211">
        <v>0</v>
      </c>
      <c r="P644" s="211">
        <v>0</v>
      </c>
      <c r="Q644" s="211">
        <v>0</v>
      </c>
      <c r="R644" s="211">
        <v>0</v>
      </c>
      <c r="S644" s="211">
        <f t="shared" si="29"/>
        <v>0</v>
      </c>
      <c r="T644" s="211">
        <v>0</v>
      </c>
      <c r="U644" s="209" t="s">
        <v>1418</v>
      </c>
      <c r="V644" s="209"/>
      <c r="W644" s="209"/>
      <c r="X644" s="209"/>
      <c r="Y644" s="209"/>
      <c r="Z644" s="209"/>
      <c r="AA644" s="209"/>
      <c r="AB644" s="213" t="s">
        <v>1134</v>
      </c>
      <c r="AC644" s="214">
        <v>41866</v>
      </c>
    </row>
    <row r="645" spans="1:29" s="198" customFormat="1" ht="33.75" hidden="1" x14ac:dyDescent="0.2">
      <c r="A645" s="207">
        <v>2014520000693</v>
      </c>
      <c r="B645" s="208" t="s">
        <v>1157</v>
      </c>
      <c r="C645" s="209" t="s">
        <v>13</v>
      </c>
      <c r="D645" s="209" t="s">
        <v>1434</v>
      </c>
      <c r="E645" s="216">
        <f t="shared" si="27"/>
        <v>0</v>
      </c>
      <c r="F645" s="211">
        <v>0</v>
      </c>
      <c r="G645" s="216">
        <v>0</v>
      </c>
      <c r="H645" s="211">
        <v>0</v>
      </c>
      <c r="I645" s="211">
        <v>0</v>
      </c>
      <c r="J645" s="211">
        <v>0</v>
      </c>
      <c r="K645" s="211">
        <v>0</v>
      </c>
      <c r="L645" s="211">
        <f t="shared" si="28"/>
        <v>0</v>
      </c>
      <c r="M645" s="211">
        <v>0</v>
      </c>
      <c r="N645" s="211">
        <v>0</v>
      </c>
      <c r="O645" s="211">
        <v>0</v>
      </c>
      <c r="P645" s="211">
        <v>0</v>
      </c>
      <c r="Q645" s="211">
        <v>0</v>
      </c>
      <c r="R645" s="211">
        <v>0</v>
      </c>
      <c r="S645" s="211">
        <f t="shared" si="29"/>
        <v>0</v>
      </c>
      <c r="T645" s="211">
        <v>0</v>
      </c>
      <c r="U645" s="209" t="s">
        <v>1418</v>
      </c>
      <c r="V645" s="209"/>
      <c r="W645" s="209"/>
      <c r="X645" s="209"/>
      <c r="Y645" s="209"/>
      <c r="Z645" s="209"/>
      <c r="AA645" s="209"/>
      <c r="AB645" s="213" t="s">
        <v>1134</v>
      </c>
      <c r="AC645" s="214">
        <v>41866</v>
      </c>
    </row>
    <row r="646" spans="1:29" s="198" customFormat="1" ht="33.75" hidden="1" x14ac:dyDescent="0.2">
      <c r="A646" s="207">
        <v>2014520000694</v>
      </c>
      <c r="B646" s="208" t="s">
        <v>1073</v>
      </c>
      <c r="C646" s="209" t="s">
        <v>13</v>
      </c>
      <c r="D646" s="209" t="s">
        <v>1434</v>
      </c>
      <c r="E646" s="216">
        <f t="shared" si="27"/>
        <v>130000000</v>
      </c>
      <c r="F646" s="211">
        <v>0</v>
      </c>
      <c r="G646" s="216">
        <v>130000000</v>
      </c>
      <c r="H646" s="211">
        <v>0</v>
      </c>
      <c r="I646" s="211">
        <v>0</v>
      </c>
      <c r="J646" s="211">
        <v>0</v>
      </c>
      <c r="K646" s="211">
        <v>0</v>
      </c>
      <c r="L646" s="211">
        <f t="shared" si="28"/>
        <v>0</v>
      </c>
      <c r="M646" s="211">
        <v>0</v>
      </c>
      <c r="N646" s="211">
        <v>0</v>
      </c>
      <c r="O646" s="211">
        <v>0</v>
      </c>
      <c r="P646" s="211">
        <v>0</v>
      </c>
      <c r="Q646" s="211">
        <v>0</v>
      </c>
      <c r="R646" s="211">
        <v>0</v>
      </c>
      <c r="S646" s="211">
        <f t="shared" si="29"/>
        <v>130000000</v>
      </c>
      <c r="T646" s="211">
        <v>0</v>
      </c>
      <c r="U646" s="209" t="s">
        <v>1418</v>
      </c>
      <c r="V646" s="209"/>
      <c r="W646" s="209"/>
      <c r="X646" s="209"/>
      <c r="Y646" s="209"/>
      <c r="Z646" s="209"/>
      <c r="AA646" s="209"/>
      <c r="AB646" s="213" t="s">
        <v>1130</v>
      </c>
      <c r="AC646" s="214">
        <v>41870</v>
      </c>
    </row>
    <row r="647" spans="1:29" s="198" customFormat="1" ht="45" hidden="1" x14ac:dyDescent="0.2">
      <c r="A647" s="207">
        <v>2014520000695</v>
      </c>
      <c r="B647" s="208" t="s">
        <v>958</v>
      </c>
      <c r="C647" s="209" t="s">
        <v>16</v>
      </c>
      <c r="D647" s="209" t="s">
        <v>1428</v>
      </c>
      <c r="E647" s="216">
        <f t="shared" si="27"/>
        <v>129600000</v>
      </c>
      <c r="F647" s="211">
        <v>0</v>
      </c>
      <c r="G647" s="216">
        <v>0</v>
      </c>
      <c r="H647" s="211">
        <v>0</v>
      </c>
      <c r="I647" s="211">
        <v>0</v>
      </c>
      <c r="J647" s="211">
        <v>0</v>
      </c>
      <c r="K647" s="211">
        <v>129600000</v>
      </c>
      <c r="L647" s="211">
        <f t="shared" si="28"/>
        <v>0</v>
      </c>
      <c r="M647" s="211">
        <v>0</v>
      </c>
      <c r="N647" s="211">
        <v>0</v>
      </c>
      <c r="O647" s="211">
        <v>0</v>
      </c>
      <c r="P647" s="211">
        <v>0</v>
      </c>
      <c r="Q647" s="211">
        <v>0</v>
      </c>
      <c r="R647" s="211">
        <v>0</v>
      </c>
      <c r="S647" s="211">
        <f t="shared" si="29"/>
        <v>129600000</v>
      </c>
      <c r="T647" s="211">
        <v>3020</v>
      </c>
      <c r="U647" s="209" t="s">
        <v>22</v>
      </c>
      <c r="V647" s="209" t="s">
        <v>891</v>
      </c>
      <c r="W647" s="209" t="s">
        <v>23</v>
      </c>
      <c r="X647" s="209" t="s">
        <v>891</v>
      </c>
      <c r="Y647" s="209" t="s">
        <v>76</v>
      </c>
      <c r="Z647" s="209" t="s">
        <v>135</v>
      </c>
      <c r="AA647" s="209" t="s">
        <v>136</v>
      </c>
      <c r="AB647" s="213" t="s">
        <v>1130</v>
      </c>
      <c r="AC647" s="214">
        <v>41880</v>
      </c>
    </row>
    <row r="648" spans="1:29" s="198" customFormat="1" ht="45" hidden="1" x14ac:dyDescent="0.2">
      <c r="A648" s="207">
        <v>2014520000696</v>
      </c>
      <c r="B648" s="208" t="s">
        <v>959</v>
      </c>
      <c r="C648" s="209" t="s">
        <v>16</v>
      </c>
      <c r="D648" s="209" t="s">
        <v>1428</v>
      </c>
      <c r="E648" s="216">
        <f t="shared" ref="E648:E711" si="30">+F648+G648+H648+I648+J648+K648</f>
        <v>150000000</v>
      </c>
      <c r="F648" s="211">
        <v>0</v>
      </c>
      <c r="G648" s="216">
        <v>150000000</v>
      </c>
      <c r="H648" s="211">
        <v>0</v>
      </c>
      <c r="I648" s="211">
        <v>0</v>
      </c>
      <c r="J648" s="211">
        <v>0</v>
      </c>
      <c r="K648" s="211">
        <v>0</v>
      </c>
      <c r="L648" s="211">
        <f t="shared" ref="L648:L711" si="31">+M648+N648+O648+P648+Q648+R648</f>
        <v>0</v>
      </c>
      <c r="M648" s="211">
        <v>0</v>
      </c>
      <c r="N648" s="211">
        <v>0</v>
      </c>
      <c r="O648" s="211">
        <v>0</v>
      </c>
      <c r="P648" s="211">
        <v>0</v>
      </c>
      <c r="Q648" s="211">
        <v>0</v>
      </c>
      <c r="R648" s="211">
        <v>0</v>
      </c>
      <c r="S648" s="211">
        <f t="shared" ref="S648:S711" si="32">+E648+L648</f>
        <v>150000000</v>
      </c>
      <c r="T648" s="211">
        <v>826806</v>
      </c>
      <c r="U648" s="209" t="s">
        <v>40</v>
      </c>
      <c r="V648" s="209" t="s">
        <v>907</v>
      </c>
      <c r="W648" s="209" t="s">
        <v>42</v>
      </c>
      <c r="X648" s="209" t="s">
        <v>13</v>
      </c>
      <c r="Y648" s="209" t="s">
        <v>145</v>
      </c>
      <c r="Z648" s="209" t="s">
        <v>146</v>
      </c>
      <c r="AA648" s="209" t="s">
        <v>147</v>
      </c>
      <c r="AB648" s="213" t="s">
        <v>1130</v>
      </c>
      <c r="AC648" s="214">
        <v>41870</v>
      </c>
    </row>
    <row r="649" spans="1:29" s="198" customFormat="1" ht="45" hidden="1" x14ac:dyDescent="0.2">
      <c r="A649" s="207">
        <v>2015520000697</v>
      </c>
      <c r="B649" s="208" t="s">
        <v>1074</v>
      </c>
      <c r="C649" s="209" t="s">
        <v>13</v>
      </c>
      <c r="D649" s="209" t="s">
        <v>1434</v>
      </c>
      <c r="E649" s="216">
        <f t="shared" si="30"/>
        <v>1344386181</v>
      </c>
      <c r="F649" s="211">
        <v>0</v>
      </c>
      <c r="G649" s="216">
        <v>1344386181</v>
      </c>
      <c r="H649" s="211">
        <v>0</v>
      </c>
      <c r="I649" s="211">
        <v>0</v>
      </c>
      <c r="J649" s="211">
        <v>0</v>
      </c>
      <c r="K649" s="211">
        <v>0</v>
      </c>
      <c r="L649" s="211">
        <f t="shared" si="31"/>
        <v>0</v>
      </c>
      <c r="M649" s="211">
        <v>0</v>
      </c>
      <c r="N649" s="211">
        <v>0</v>
      </c>
      <c r="O649" s="211">
        <v>0</v>
      </c>
      <c r="P649" s="211">
        <v>0</v>
      </c>
      <c r="Q649" s="211">
        <v>0</v>
      </c>
      <c r="R649" s="211">
        <v>0</v>
      </c>
      <c r="S649" s="211">
        <f t="shared" si="32"/>
        <v>1344386181</v>
      </c>
      <c r="T649" s="211">
        <v>0</v>
      </c>
      <c r="U649" s="209" t="s">
        <v>1418</v>
      </c>
      <c r="V649" s="209"/>
      <c r="W649" s="209"/>
      <c r="X649" s="209"/>
      <c r="Y649" s="209"/>
      <c r="Z649" s="209"/>
      <c r="AA649" s="209"/>
      <c r="AB649" s="213" t="s">
        <v>1129</v>
      </c>
      <c r="AC649" s="214">
        <v>41870</v>
      </c>
    </row>
    <row r="650" spans="1:29" s="198" customFormat="1" ht="56.25" hidden="1" x14ac:dyDescent="0.2">
      <c r="A650" s="207">
        <v>2014520000698</v>
      </c>
      <c r="B650" s="208" t="s">
        <v>960</v>
      </c>
      <c r="C650" s="209" t="s">
        <v>16</v>
      </c>
      <c r="D650" s="209" t="s">
        <v>1428</v>
      </c>
      <c r="E650" s="216">
        <f t="shared" si="30"/>
        <v>300000000</v>
      </c>
      <c r="F650" s="211">
        <v>0</v>
      </c>
      <c r="G650" s="216">
        <v>300000000</v>
      </c>
      <c r="H650" s="211">
        <v>0</v>
      </c>
      <c r="I650" s="211">
        <v>0</v>
      </c>
      <c r="J650" s="211">
        <v>0</v>
      </c>
      <c r="K650" s="211">
        <v>0</v>
      </c>
      <c r="L650" s="211">
        <f t="shared" si="31"/>
        <v>0</v>
      </c>
      <c r="M650" s="211">
        <v>0</v>
      </c>
      <c r="N650" s="211">
        <v>0</v>
      </c>
      <c r="O650" s="211">
        <v>0</v>
      </c>
      <c r="P650" s="211">
        <v>0</v>
      </c>
      <c r="Q650" s="211">
        <v>0</v>
      </c>
      <c r="R650" s="211">
        <v>0</v>
      </c>
      <c r="S650" s="211">
        <f t="shared" si="32"/>
        <v>300000000</v>
      </c>
      <c r="T650" s="211">
        <v>826806</v>
      </c>
      <c r="U650" s="209" t="s">
        <v>40</v>
      </c>
      <c r="V650" s="209" t="s">
        <v>907</v>
      </c>
      <c r="W650" s="209" t="s">
        <v>14</v>
      </c>
      <c r="X650" s="209" t="s">
        <v>13</v>
      </c>
      <c r="Y650" s="209" t="s">
        <v>145</v>
      </c>
      <c r="Z650" s="209" t="s">
        <v>146</v>
      </c>
      <c r="AA650" s="209" t="s">
        <v>147</v>
      </c>
      <c r="AB650" s="213" t="s">
        <v>1130</v>
      </c>
      <c r="AC650" s="214">
        <v>41870</v>
      </c>
    </row>
    <row r="651" spans="1:29" s="198" customFormat="1" ht="45" hidden="1" x14ac:dyDescent="0.2">
      <c r="A651" s="207">
        <v>2014520000699</v>
      </c>
      <c r="B651" s="208" t="s">
        <v>961</v>
      </c>
      <c r="C651" s="209" t="s">
        <v>374</v>
      </c>
      <c r="D651" s="209" t="s">
        <v>1426</v>
      </c>
      <c r="E651" s="216">
        <f t="shared" si="30"/>
        <v>135000000</v>
      </c>
      <c r="F651" s="211">
        <v>70000000</v>
      </c>
      <c r="G651" s="216">
        <v>50000000</v>
      </c>
      <c r="H651" s="211">
        <v>0</v>
      </c>
      <c r="I651" s="211">
        <v>0</v>
      </c>
      <c r="J651" s="211">
        <v>0</v>
      </c>
      <c r="K651" s="211">
        <v>15000000</v>
      </c>
      <c r="L651" s="211">
        <f t="shared" si="31"/>
        <v>0</v>
      </c>
      <c r="M651" s="211">
        <v>0</v>
      </c>
      <c r="N651" s="211">
        <v>0</v>
      </c>
      <c r="O651" s="211">
        <v>0</v>
      </c>
      <c r="P651" s="211">
        <v>0</v>
      </c>
      <c r="Q651" s="211">
        <v>0</v>
      </c>
      <c r="R651" s="211">
        <v>0</v>
      </c>
      <c r="S651" s="211">
        <f t="shared" si="32"/>
        <v>135000000</v>
      </c>
      <c r="T651" s="211">
        <v>8211</v>
      </c>
      <c r="U651" s="209" t="s">
        <v>22</v>
      </c>
      <c r="V651" s="209" t="s">
        <v>962</v>
      </c>
      <c r="W651" s="209" t="s">
        <v>23</v>
      </c>
      <c r="X651" s="209" t="s">
        <v>962</v>
      </c>
      <c r="Y651" s="209" t="s">
        <v>76</v>
      </c>
      <c r="Z651" s="209" t="s">
        <v>135</v>
      </c>
      <c r="AA651" s="209" t="s">
        <v>136</v>
      </c>
      <c r="AB651" s="213" t="s">
        <v>1129</v>
      </c>
      <c r="AC651" s="214">
        <v>41933</v>
      </c>
    </row>
    <row r="652" spans="1:29" s="198" customFormat="1" ht="45" hidden="1" x14ac:dyDescent="0.2">
      <c r="A652" s="207">
        <v>2014520000700</v>
      </c>
      <c r="B652" s="208" t="s">
        <v>963</v>
      </c>
      <c r="C652" s="209" t="s">
        <v>13</v>
      </c>
      <c r="D652" s="209" t="s">
        <v>1434</v>
      </c>
      <c r="E652" s="216">
        <f t="shared" si="30"/>
        <v>650000000</v>
      </c>
      <c r="F652" s="211">
        <v>0</v>
      </c>
      <c r="G652" s="216">
        <v>650000000</v>
      </c>
      <c r="H652" s="211">
        <v>0</v>
      </c>
      <c r="I652" s="211">
        <v>0</v>
      </c>
      <c r="J652" s="211">
        <v>0</v>
      </c>
      <c r="K652" s="211">
        <v>0</v>
      </c>
      <c r="L652" s="211">
        <f t="shared" si="31"/>
        <v>0</v>
      </c>
      <c r="M652" s="211">
        <v>0</v>
      </c>
      <c r="N652" s="211">
        <v>0</v>
      </c>
      <c r="O652" s="211">
        <v>0</v>
      </c>
      <c r="P652" s="211">
        <v>0</v>
      </c>
      <c r="Q652" s="211">
        <v>0</v>
      </c>
      <c r="R652" s="211">
        <v>0</v>
      </c>
      <c r="S652" s="211">
        <f t="shared" si="32"/>
        <v>650000000</v>
      </c>
      <c r="T652" s="211">
        <v>35044</v>
      </c>
      <c r="U652" s="209" t="s">
        <v>51</v>
      </c>
      <c r="V652" s="209" t="s">
        <v>907</v>
      </c>
      <c r="W652" s="209" t="s">
        <v>71</v>
      </c>
      <c r="X652" s="209" t="s">
        <v>13</v>
      </c>
      <c r="Y652" s="209" t="s">
        <v>76</v>
      </c>
      <c r="Z652" s="209" t="s">
        <v>190</v>
      </c>
      <c r="AA652" s="209" t="s">
        <v>97</v>
      </c>
      <c r="AB652" s="213" t="s">
        <v>1129</v>
      </c>
      <c r="AC652" s="214">
        <v>41870</v>
      </c>
    </row>
    <row r="653" spans="1:29" s="198" customFormat="1" ht="33.75" hidden="1" x14ac:dyDescent="0.2">
      <c r="A653" s="207">
        <v>2014520000701</v>
      </c>
      <c r="B653" s="208" t="s">
        <v>964</v>
      </c>
      <c r="C653" s="209" t="s">
        <v>13</v>
      </c>
      <c r="D653" s="209" t="s">
        <v>1434</v>
      </c>
      <c r="E653" s="216">
        <f t="shared" si="30"/>
        <v>420000000</v>
      </c>
      <c r="F653" s="211">
        <v>0</v>
      </c>
      <c r="G653" s="216">
        <v>420000000</v>
      </c>
      <c r="H653" s="211">
        <v>0</v>
      </c>
      <c r="I653" s="211">
        <v>0</v>
      </c>
      <c r="J653" s="211">
        <v>0</v>
      </c>
      <c r="K653" s="211">
        <v>0</v>
      </c>
      <c r="L653" s="211">
        <f t="shared" si="31"/>
        <v>0</v>
      </c>
      <c r="M653" s="211">
        <v>0</v>
      </c>
      <c r="N653" s="211">
        <v>0</v>
      </c>
      <c r="O653" s="211">
        <v>0</v>
      </c>
      <c r="P653" s="211">
        <v>0</v>
      </c>
      <c r="Q653" s="211">
        <v>0</v>
      </c>
      <c r="R653" s="211">
        <v>0</v>
      </c>
      <c r="S653" s="211">
        <f t="shared" si="32"/>
        <v>420000000</v>
      </c>
      <c r="T653" s="211">
        <v>270433</v>
      </c>
      <c r="U653" s="209" t="s">
        <v>51</v>
      </c>
      <c r="V653" s="209" t="s">
        <v>907</v>
      </c>
      <c r="W653" s="209" t="s">
        <v>71</v>
      </c>
      <c r="X653" s="209" t="s">
        <v>13</v>
      </c>
      <c r="Y653" s="209" t="s">
        <v>76</v>
      </c>
      <c r="Z653" s="209" t="s">
        <v>190</v>
      </c>
      <c r="AA653" s="209" t="s">
        <v>596</v>
      </c>
      <c r="AB653" s="213" t="s">
        <v>1129</v>
      </c>
      <c r="AC653" s="214">
        <v>41870</v>
      </c>
    </row>
    <row r="654" spans="1:29" s="198" customFormat="1" ht="56.25" hidden="1" x14ac:dyDescent="0.2">
      <c r="A654" s="207">
        <v>2014520000702</v>
      </c>
      <c r="B654" s="208" t="s">
        <v>965</v>
      </c>
      <c r="C654" s="209" t="s">
        <v>13</v>
      </c>
      <c r="D654" s="209" t="s">
        <v>1434</v>
      </c>
      <c r="E654" s="216">
        <f t="shared" si="30"/>
        <v>230000000</v>
      </c>
      <c r="F654" s="211">
        <v>0</v>
      </c>
      <c r="G654" s="216">
        <v>230000000</v>
      </c>
      <c r="H654" s="211">
        <v>0</v>
      </c>
      <c r="I654" s="211">
        <v>0</v>
      </c>
      <c r="J654" s="211">
        <v>0</v>
      </c>
      <c r="K654" s="211">
        <v>0</v>
      </c>
      <c r="L654" s="211">
        <f t="shared" si="31"/>
        <v>0</v>
      </c>
      <c r="M654" s="211">
        <v>0</v>
      </c>
      <c r="N654" s="211">
        <v>0</v>
      </c>
      <c r="O654" s="211">
        <v>0</v>
      </c>
      <c r="P654" s="211">
        <v>0</v>
      </c>
      <c r="Q654" s="211">
        <v>0</v>
      </c>
      <c r="R654" s="211">
        <v>0</v>
      </c>
      <c r="S654" s="211">
        <f t="shared" si="32"/>
        <v>230000000</v>
      </c>
      <c r="T654" s="211">
        <v>270433</v>
      </c>
      <c r="U654" s="209" t="s">
        <v>51</v>
      </c>
      <c r="V654" s="209" t="s">
        <v>907</v>
      </c>
      <c r="W654" s="209" t="s">
        <v>71</v>
      </c>
      <c r="X654" s="209" t="s">
        <v>13</v>
      </c>
      <c r="Y654" s="209" t="s">
        <v>76</v>
      </c>
      <c r="Z654" s="209" t="s">
        <v>190</v>
      </c>
      <c r="AA654" s="209" t="s">
        <v>596</v>
      </c>
      <c r="AB654" s="213" t="s">
        <v>1129</v>
      </c>
      <c r="AC654" s="214">
        <v>41870</v>
      </c>
    </row>
    <row r="655" spans="1:29" s="198" customFormat="1" ht="33.75" hidden="1" x14ac:dyDescent="0.2">
      <c r="A655" s="207">
        <v>2014520000703</v>
      </c>
      <c r="B655" s="208" t="s">
        <v>966</v>
      </c>
      <c r="C655" s="209" t="s">
        <v>38</v>
      </c>
      <c r="D655" s="209" t="s">
        <v>1427</v>
      </c>
      <c r="E655" s="216">
        <f t="shared" si="30"/>
        <v>50000000</v>
      </c>
      <c r="F655" s="211">
        <v>0</v>
      </c>
      <c r="G655" s="216">
        <v>50000000</v>
      </c>
      <c r="H655" s="211">
        <v>0</v>
      </c>
      <c r="I655" s="211">
        <v>0</v>
      </c>
      <c r="J655" s="211">
        <v>0</v>
      </c>
      <c r="K655" s="211">
        <v>0</v>
      </c>
      <c r="L655" s="211">
        <f t="shared" si="31"/>
        <v>0</v>
      </c>
      <c r="M655" s="211">
        <v>0</v>
      </c>
      <c r="N655" s="211">
        <v>0</v>
      </c>
      <c r="O655" s="211">
        <v>0</v>
      </c>
      <c r="P655" s="211">
        <v>0</v>
      </c>
      <c r="Q655" s="211">
        <v>0</v>
      </c>
      <c r="R655" s="211">
        <v>0</v>
      </c>
      <c r="S655" s="211">
        <f t="shared" si="32"/>
        <v>50000000</v>
      </c>
      <c r="T655" s="211">
        <v>25000</v>
      </c>
      <c r="U655" s="209" t="s">
        <v>12</v>
      </c>
      <c r="V655" s="209" t="s">
        <v>907</v>
      </c>
      <c r="W655" s="209" t="s">
        <v>29</v>
      </c>
      <c r="X655" s="209" t="s">
        <v>13</v>
      </c>
      <c r="Y655" s="209" t="s">
        <v>145</v>
      </c>
      <c r="Z655" s="209" t="s">
        <v>146</v>
      </c>
      <c r="AA655" s="209" t="s">
        <v>282</v>
      </c>
      <c r="AB655" s="213" t="s">
        <v>1129</v>
      </c>
      <c r="AC655" s="214">
        <v>41871</v>
      </c>
    </row>
    <row r="656" spans="1:29" s="198" customFormat="1" ht="33.75" hidden="1" x14ac:dyDescent="0.2">
      <c r="A656" s="207">
        <v>2014520000704</v>
      </c>
      <c r="B656" s="208" t="s">
        <v>967</v>
      </c>
      <c r="C656" s="209" t="s">
        <v>70</v>
      </c>
      <c r="D656" s="209" t="s">
        <v>1427</v>
      </c>
      <c r="E656" s="216">
        <f t="shared" si="30"/>
        <v>35000000</v>
      </c>
      <c r="F656" s="211">
        <v>0</v>
      </c>
      <c r="G656" s="216">
        <v>35000000</v>
      </c>
      <c r="H656" s="211">
        <v>0</v>
      </c>
      <c r="I656" s="211">
        <v>0</v>
      </c>
      <c r="J656" s="211">
        <v>0</v>
      </c>
      <c r="K656" s="211">
        <v>0</v>
      </c>
      <c r="L656" s="211">
        <f t="shared" si="31"/>
        <v>0</v>
      </c>
      <c r="M656" s="211">
        <v>0</v>
      </c>
      <c r="N656" s="211">
        <v>0</v>
      </c>
      <c r="O656" s="211">
        <v>0</v>
      </c>
      <c r="P656" s="211">
        <v>0</v>
      </c>
      <c r="Q656" s="211">
        <v>0</v>
      </c>
      <c r="R656" s="211">
        <v>0</v>
      </c>
      <c r="S656" s="211">
        <f t="shared" si="32"/>
        <v>35000000</v>
      </c>
      <c r="T656" s="211">
        <v>600</v>
      </c>
      <c r="U656" s="209" t="s">
        <v>12</v>
      </c>
      <c r="V656" s="209" t="s">
        <v>907</v>
      </c>
      <c r="W656" s="209" t="s">
        <v>29</v>
      </c>
      <c r="X656" s="209" t="s">
        <v>13</v>
      </c>
      <c r="Y656" s="209" t="s">
        <v>145</v>
      </c>
      <c r="Z656" s="209" t="s">
        <v>146</v>
      </c>
      <c r="AA656" s="209" t="s">
        <v>282</v>
      </c>
      <c r="AB656" s="213" t="s">
        <v>1129</v>
      </c>
      <c r="AC656" s="214">
        <v>41871</v>
      </c>
    </row>
    <row r="657" spans="1:29" s="198" customFormat="1" ht="33.75" hidden="1" x14ac:dyDescent="0.2">
      <c r="A657" s="207">
        <v>2014520000705</v>
      </c>
      <c r="B657" s="208" t="s">
        <v>968</v>
      </c>
      <c r="C657" s="209" t="s">
        <v>13</v>
      </c>
      <c r="D657" s="209" t="s">
        <v>1434</v>
      </c>
      <c r="E657" s="216">
        <f t="shared" si="30"/>
        <v>70000000</v>
      </c>
      <c r="F657" s="211">
        <v>0</v>
      </c>
      <c r="G657" s="216">
        <v>70000000</v>
      </c>
      <c r="H657" s="211">
        <v>0</v>
      </c>
      <c r="I657" s="211">
        <v>0</v>
      </c>
      <c r="J657" s="211">
        <v>0</v>
      </c>
      <c r="K657" s="211">
        <v>0</v>
      </c>
      <c r="L657" s="211">
        <f t="shared" si="31"/>
        <v>0</v>
      </c>
      <c r="M657" s="211">
        <v>0</v>
      </c>
      <c r="N657" s="211">
        <v>0</v>
      </c>
      <c r="O657" s="211">
        <v>0</v>
      </c>
      <c r="P657" s="211">
        <v>0</v>
      </c>
      <c r="Q657" s="211">
        <v>0</v>
      </c>
      <c r="R657" s="211">
        <v>0</v>
      </c>
      <c r="S657" s="211">
        <f t="shared" si="32"/>
        <v>70000000</v>
      </c>
      <c r="T657" s="211">
        <v>1660087</v>
      </c>
      <c r="U657" s="209" t="s">
        <v>51</v>
      </c>
      <c r="V657" s="209" t="s">
        <v>907</v>
      </c>
      <c r="W657" s="209" t="s">
        <v>71</v>
      </c>
      <c r="X657" s="209" t="s">
        <v>13</v>
      </c>
      <c r="Y657" s="209"/>
      <c r="Z657" s="209"/>
      <c r="AA657" s="209"/>
      <c r="AB657" s="213" t="s">
        <v>1129</v>
      </c>
      <c r="AC657" s="214">
        <v>41870</v>
      </c>
    </row>
    <row r="658" spans="1:29" s="198" customFormat="1" ht="33.75" hidden="1" x14ac:dyDescent="0.2">
      <c r="A658" s="207">
        <v>2014520000706</v>
      </c>
      <c r="B658" s="208" t="s">
        <v>969</v>
      </c>
      <c r="C658" s="209" t="s">
        <v>13</v>
      </c>
      <c r="D658" s="209" t="s">
        <v>1434</v>
      </c>
      <c r="E658" s="216">
        <f t="shared" si="30"/>
        <v>260000000</v>
      </c>
      <c r="F658" s="211">
        <v>0</v>
      </c>
      <c r="G658" s="216">
        <v>260000000</v>
      </c>
      <c r="H658" s="211">
        <v>0</v>
      </c>
      <c r="I658" s="211">
        <v>0</v>
      </c>
      <c r="J658" s="211">
        <v>0</v>
      </c>
      <c r="K658" s="211">
        <v>0</v>
      </c>
      <c r="L658" s="211">
        <f t="shared" si="31"/>
        <v>0</v>
      </c>
      <c r="M658" s="211">
        <v>0</v>
      </c>
      <c r="N658" s="211">
        <v>0</v>
      </c>
      <c r="O658" s="211">
        <v>0</v>
      </c>
      <c r="P658" s="211">
        <v>0</v>
      </c>
      <c r="Q658" s="211">
        <v>0</v>
      </c>
      <c r="R658" s="211">
        <v>0</v>
      </c>
      <c r="S658" s="211">
        <f t="shared" si="32"/>
        <v>260000000</v>
      </c>
      <c r="T658" s="211">
        <v>500</v>
      </c>
      <c r="U658" s="209" t="s">
        <v>51</v>
      </c>
      <c r="V658" s="209" t="s">
        <v>907</v>
      </c>
      <c r="W658" s="209" t="s">
        <v>71</v>
      </c>
      <c r="X658" s="209" t="s">
        <v>13</v>
      </c>
      <c r="Y658" s="209" t="s">
        <v>194</v>
      </c>
      <c r="Z658" s="209" t="s">
        <v>402</v>
      </c>
      <c r="AA658" s="209" t="s">
        <v>443</v>
      </c>
      <c r="AB658" s="213" t="s">
        <v>1129</v>
      </c>
      <c r="AC658" s="214">
        <v>41871</v>
      </c>
    </row>
    <row r="659" spans="1:29" s="198" customFormat="1" ht="22.5" hidden="1" x14ac:dyDescent="0.2">
      <c r="A659" s="207">
        <v>2014520000707</v>
      </c>
      <c r="B659" s="208" t="s">
        <v>970</v>
      </c>
      <c r="C659" s="209" t="s">
        <v>13</v>
      </c>
      <c r="D659" s="209" t="s">
        <v>1434</v>
      </c>
      <c r="E659" s="216">
        <f t="shared" si="30"/>
        <v>2840000000</v>
      </c>
      <c r="F659" s="211">
        <v>0</v>
      </c>
      <c r="G659" s="216">
        <v>2840000000</v>
      </c>
      <c r="H659" s="211">
        <v>0</v>
      </c>
      <c r="I659" s="211">
        <v>0</v>
      </c>
      <c r="J659" s="211">
        <v>0</v>
      </c>
      <c r="K659" s="211">
        <v>0</v>
      </c>
      <c r="L659" s="211">
        <f t="shared" si="31"/>
        <v>0</v>
      </c>
      <c r="M659" s="211">
        <v>0</v>
      </c>
      <c r="N659" s="211">
        <v>0</v>
      </c>
      <c r="O659" s="211">
        <v>0</v>
      </c>
      <c r="P659" s="211">
        <v>0</v>
      </c>
      <c r="Q659" s="211">
        <v>0</v>
      </c>
      <c r="R659" s="211">
        <v>0</v>
      </c>
      <c r="S659" s="211">
        <f t="shared" si="32"/>
        <v>2840000000</v>
      </c>
      <c r="T659" s="211">
        <v>1701840</v>
      </c>
      <c r="U659" s="209" t="s">
        <v>12</v>
      </c>
      <c r="V659" s="209" t="s">
        <v>907</v>
      </c>
      <c r="W659" s="209" t="s">
        <v>34</v>
      </c>
      <c r="X659" s="209" t="s">
        <v>13</v>
      </c>
      <c r="Y659" s="209" t="s">
        <v>145</v>
      </c>
      <c r="Z659" s="209" t="s">
        <v>278</v>
      </c>
      <c r="AA659" s="209" t="s">
        <v>279</v>
      </c>
      <c r="AB659" s="213" t="s">
        <v>1129</v>
      </c>
      <c r="AC659" s="214">
        <v>41871</v>
      </c>
    </row>
    <row r="660" spans="1:29" s="198" customFormat="1" ht="45" hidden="1" x14ac:dyDescent="0.2">
      <c r="A660" s="207">
        <v>2014520000708</v>
      </c>
      <c r="B660" s="208" t="s">
        <v>971</v>
      </c>
      <c r="C660" s="209" t="s">
        <v>44</v>
      </c>
      <c r="D660" s="209" t="s">
        <v>1426</v>
      </c>
      <c r="E660" s="216">
        <f t="shared" si="30"/>
        <v>203000000</v>
      </c>
      <c r="F660" s="211">
        <v>100000000</v>
      </c>
      <c r="G660" s="216">
        <v>60000000</v>
      </c>
      <c r="H660" s="239">
        <v>20000000</v>
      </c>
      <c r="I660" s="211">
        <v>0</v>
      </c>
      <c r="J660" s="211">
        <v>0</v>
      </c>
      <c r="K660" s="211">
        <v>23000000</v>
      </c>
      <c r="L660" s="211">
        <f t="shared" si="31"/>
        <v>0</v>
      </c>
      <c r="M660" s="211">
        <v>0</v>
      </c>
      <c r="N660" s="211">
        <v>0</v>
      </c>
      <c r="O660" s="211">
        <v>0</v>
      </c>
      <c r="P660" s="211">
        <v>0</v>
      </c>
      <c r="Q660" s="211">
        <v>0</v>
      </c>
      <c r="R660" s="211">
        <v>0</v>
      </c>
      <c r="S660" s="211">
        <f t="shared" si="32"/>
        <v>203000000</v>
      </c>
      <c r="T660" s="211">
        <v>5545</v>
      </c>
      <c r="U660" s="209" t="s">
        <v>22</v>
      </c>
      <c r="V660" s="209" t="s">
        <v>928</v>
      </c>
      <c r="W660" s="209" t="s">
        <v>23</v>
      </c>
      <c r="X660" s="209" t="s">
        <v>928</v>
      </c>
      <c r="Y660" s="209" t="s">
        <v>76</v>
      </c>
      <c r="Z660" s="209" t="s">
        <v>135</v>
      </c>
      <c r="AA660" s="209" t="s">
        <v>136</v>
      </c>
      <c r="AB660" s="213" t="s">
        <v>1129</v>
      </c>
      <c r="AC660" s="214">
        <v>41887</v>
      </c>
    </row>
    <row r="661" spans="1:29" s="198" customFormat="1" ht="56.25" hidden="1" x14ac:dyDescent="0.2">
      <c r="A661" s="207">
        <v>2014520000709</v>
      </c>
      <c r="B661" s="208" t="s">
        <v>972</v>
      </c>
      <c r="C661" s="209" t="s">
        <v>149</v>
      </c>
      <c r="D661" s="209" t="s">
        <v>1424</v>
      </c>
      <c r="E661" s="216">
        <f t="shared" si="30"/>
        <v>4080031990</v>
      </c>
      <c r="F661" s="211">
        <v>0</v>
      </c>
      <c r="G661" s="216">
        <v>0</v>
      </c>
      <c r="H661" s="211">
        <v>0</v>
      </c>
      <c r="I661" s="211">
        <v>3400000000</v>
      </c>
      <c r="J661" s="211">
        <v>0</v>
      </c>
      <c r="K661" s="211">
        <v>680031990</v>
      </c>
      <c r="L661" s="211">
        <f t="shared" si="31"/>
        <v>0</v>
      </c>
      <c r="M661" s="211">
        <v>0</v>
      </c>
      <c r="N661" s="211">
        <v>0</v>
      </c>
      <c r="O661" s="211">
        <v>0</v>
      </c>
      <c r="P661" s="211">
        <v>0</v>
      </c>
      <c r="Q661" s="211">
        <v>0</v>
      </c>
      <c r="R661" s="211">
        <v>0</v>
      </c>
      <c r="S661" s="211">
        <f t="shared" si="32"/>
        <v>4080031990</v>
      </c>
      <c r="T661" s="211">
        <v>25769</v>
      </c>
      <c r="U661" s="209" t="s">
        <v>22</v>
      </c>
      <c r="V661" s="209" t="s">
        <v>973</v>
      </c>
      <c r="W661" s="209" t="s">
        <v>23</v>
      </c>
      <c r="X661" s="209" t="s">
        <v>973</v>
      </c>
      <c r="Y661" s="209" t="s">
        <v>76</v>
      </c>
      <c r="Z661" s="209" t="s">
        <v>135</v>
      </c>
      <c r="AA661" s="209" t="s">
        <v>136</v>
      </c>
      <c r="AB661" s="213" t="s">
        <v>1130</v>
      </c>
      <c r="AC661" s="214">
        <v>41880</v>
      </c>
    </row>
    <row r="662" spans="1:29" s="198" customFormat="1" ht="45" hidden="1" x14ac:dyDescent="0.2">
      <c r="A662" s="207">
        <v>2014520000710</v>
      </c>
      <c r="B662" s="208" t="s">
        <v>974</v>
      </c>
      <c r="C662" s="209" t="s">
        <v>13</v>
      </c>
      <c r="D662" s="209" t="s">
        <v>1434</v>
      </c>
      <c r="E662" s="216">
        <f t="shared" si="30"/>
        <v>262500000</v>
      </c>
      <c r="F662" s="211">
        <v>0</v>
      </c>
      <c r="G662" s="216">
        <v>0</v>
      </c>
      <c r="H662" s="211">
        <v>0</v>
      </c>
      <c r="I662" s="211">
        <v>262500000</v>
      </c>
      <c r="J662" s="211">
        <v>0</v>
      </c>
      <c r="K662" s="211">
        <v>0</v>
      </c>
      <c r="L662" s="211">
        <f t="shared" si="31"/>
        <v>0</v>
      </c>
      <c r="M662" s="211">
        <v>0</v>
      </c>
      <c r="N662" s="211">
        <v>0</v>
      </c>
      <c r="O662" s="211">
        <v>0</v>
      </c>
      <c r="P662" s="211">
        <v>0</v>
      </c>
      <c r="Q662" s="211">
        <v>0</v>
      </c>
      <c r="R662" s="211">
        <v>0</v>
      </c>
      <c r="S662" s="211">
        <f t="shared" si="32"/>
        <v>262500000</v>
      </c>
      <c r="T662" s="211">
        <v>37457</v>
      </c>
      <c r="U662" s="209" t="s">
        <v>22</v>
      </c>
      <c r="V662" s="209" t="s">
        <v>975</v>
      </c>
      <c r="W662" s="209" t="s">
        <v>23</v>
      </c>
      <c r="X662" s="209" t="s">
        <v>975</v>
      </c>
      <c r="Y662" s="209" t="s">
        <v>76</v>
      </c>
      <c r="Z662" s="209" t="s">
        <v>135</v>
      </c>
      <c r="AA662" s="209" t="s">
        <v>136</v>
      </c>
      <c r="AB662" s="213" t="s">
        <v>1130</v>
      </c>
      <c r="AC662" s="214">
        <v>41892</v>
      </c>
    </row>
    <row r="663" spans="1:29" s="198" customFormat="1" ht="22.5" hidden="1" x14ac:dyDescent="0.2">
      <c r="A663" s="207">
        <v>2014520000711</v>
      </c>
      <c r="B663" s="208" t="s">
        <v>1158</v>
      </c>
      <c r="C663" s="209" t="s">
        <v>63</v>
      </c>
      <c r="D663" s="209" t="s">
        <v>1430</v>
      </c>
      <c r="E663" s="216">
        <f t="shared" si="30"/>
        <v>0</v>
      </c>
      <c r="F663" s="211">
        <v>0</v>
      </c>
      <c r="G663" s="216">
        <v>0</v>
      </c>
      <c r="H663" s="211">
        <v>0</v>
      </c>
      <c r="I663" s="211">
        <v>0</v>
      </c>
      <c r="J663" s="211">
        <v>0</v>
      </c>
      <c r="K663" s="211">
        <v>0</v>
      </c>
      <c r="L663" s="211">
        <f t="shared" si="31"/>
        <v>0</v>
      </c>
      <c r="M663" s="211">
        <v>0</v>
      </c>
      <c r="N663" s="211">
        <v>0</v>
      </c>
      <c r="O663" s="211">
        <v>0</v>
      </c>
      <c r="P663" s="211">
        <v>0</v>
      </c>
      <c r="Q663" s="211">
        <v>0</v>
      </c>
      <c r="R663" s="211">
        <v>0</v>
      </c>
      <c r="S663" s="211">
        <v>0</v>
      </c>
      <c r="T663" s="211">
        <v>0</v>
      </c>
      <c r="U663" s="209" t="s">
        <v>22</v>
      </c>
      <c r="V663" s="225" t="s">
        <v>1400</v>
      </c>
      <c r="W663" s="209" t="s">
        <v>23</v>
      </c>
      <c r="X663" s="209" t="s">
        <v>1400</v>
      </c>
      <c r="Y663" s="209"/>
      <c r="Z663" s="209"/>
      <c r="AA663" s="209"/>
      <c r="AB663" s="213" t="s">
        <v>1134</v>
      </c>
      <c r="AC663" s="214">
        <v>41884</v>
      </c>
    </row>
    <row r="664" spans="1:29" s="220" customFormat="1" ht="33.75" hidden="1" x14ac:dyDescent="0.25">
      <c r="A664" s="207">
        <v>2014520000712</v>
      </c>
      <c r="B664" s="208" t="s">
        <v>976</v>
      </c>
      <c r="C664" s="209" t="s">
        <v>436</v>
      </c>
      <c r="D664" s="209" t="s">
        <v>1423</v>
      </c>
      <c r="E664" s="216">
        <f t="shared" si="30"/>
        <v>339709459</v>
      </c>
      <c r="F664" s="211">
        <v>0</v>
      </c>
      <c r="G664" s="216">
        <v>133000000</v>
      </c>
      <c r="H664" s="239">
        <v>101709459</v>
      </c>
      <c r="I664" s="211">
        <v>0</v>
      </c>
      <c r="J664" s="211">
        <v>0</v>
      </c>
      <c r="K664" s="211">
        <v>105000000</v>
      </c>
      <c r="L664" s="211">
        <f t="shared" si="31"/>
        <v>0</v>
      </c>
      <c r="M664" s="211">
        <v>0</v>
      </c>
      <c r="N664" s="211">
        <v>0</v>
      </c>
      <c r="O664" s="211">
        <v>0</v>
      </c>
      <c r="P664" s="211">
        <v>0</v>
      </c>
      <c r="Q664" s="211">
        <v>0</v>
      </c>
      <c r="R664" s="211">
        <v>0</v>
      </c>
      <c r="S664" s="211">
        <f t="shared" si="32"/>
        <v>339709459</v>
      </c>
      <c r="T664" s="211">
        <v>258</v>
      </c>
      <c r="U664" s="209" t="s">
        <v>12</v>
      </c>
      <c r="V664" s="209" t="s">
        <v>680</v>
      </c>
      <c r="W664" s="209" t="s">
        <v>27</v>
      </c>
      <c r="X664" s="209" t="s">
        <v>680</v>
      </c>
      <c r="Y664" s="209" t="s">
        <v>76</v>
      </c>
      <c r="Z664" s="209" t="s">
        <v>77</v>
      </c>
      <c r="AA664" s="209" t="s">
        <v>178</v>
      </c>
      <c r="AB664" s="213" t="s">
        <v>1129</v>
      </c>
      <c r="AC664" s="214">
        <v>41893</v>
      </c>
    </row>
    <row r="665" spans="1:29" s="220" customFormat="1" ht="45" hidden="1" x14ac:dyDescent="0.25">
      <c r="A665" s="207">
        <v>2014520000713</v>
      </c>
      <c r="B665" s="208" t="s">
        <v>977</v>
      </c>
      <c r="C665" s="209" t="s">
        <v>53</v>
      </c>
      <c r="D665" s="209" t="s">
        <v>1428</v>
      </c>
      <c r="E665" s="216">
        <f t="shared" si="30"/>
        <v>157935754</v>
      </c>
      <c r="F665" s="211">
        <v>142142179</v>
      </c>
      <c r="G665" s="216">
        <v>0</v>
      </c>
      <c r="H665" s="211">
        <v>0</v>
      </c>
      <c r="I665" s="211">
        <v>0</v>
      </c>
      <c r="J665" s="211">
        <v>0</v>
      </c>
      <c r="K665" s="211">
        <v>15793575</v>
      </c>
      <c r="L665" s="211">
        <f t="shared" si="31"/>
        <v>0</v>
      </c>
      <c r="M665" s="211">
        <v>0</v>
      </c>
      <c r="N665" s="211">
        <v>0</v>
      </c>
      <c r="O665" s="211">
        <v>0</v>
      </c>
      <c r="P665" s="211">
        <v>0</v>
      </c>
      <c r="Q665" s="211">
        <v>0</v>
      </c>
      <c r="R665" s="211">
        <v>0</v>
      </c>
      <c r="S665" s="211">
        <f t="shared" si="32"/>
        <v>157935754</v>
      </c>
      <c r="T665" s="211">
        <v>10883</v>
      </c>
      <c r="U665" s="209" t="s">
        <v>22</v>
      </c>
      <c r="V665" s="209" t="s">
        <v>978</v>
      </c>
      <c r="W665" s="209" t="s">
        <v>23</v>
      </c>
      <c r="X665" s="209" t="s">
        <v>978</v>
      </c>
      <c r="Y665" s="209" t="s">
        <v>76</v>
      </c>
      <c r="Z665" s="209" t="s">
        <v>135</v>
      </c>
      <c r="AA665" s="209" t="s">
        <v>136</v>
      </c>
      <c r="AB665" s="213" t="s">
        <v>1129</v>
      </c>
      <c r="AC665" s="214">
        <v>41898</v>
      </c>
    </row>
    <row r="666" spans="1:29" s="198" customFormat="1" ht="45" hidden="1" x14ac:dyDescent="0.2">
      <c r="A666" s="207">
        <v>2014520000714</v>
      </c>
      <c r="B666" s="208" t="s">
        <v>979</v>
      </c>
      <c r="C666" s="209" t="s">
        <v>16</v>
      </c>
      <c r="D666" s="209" t="s">
        <v>1428</v>
      </c>
      <c r="E666" s="216">
        <f t="shared" si="30"/>
        <v>2911737970</v>
      </c>
      <c r="F666" s="211">
        <v>2818422716</v>
      </c>
      <c r="G666" s="216">
        <v>0</v>
      </c>
      <c r="H666" s="211">
        <v>0</v>
      </c>
      <c r="I666" s="211">
        <v>0</v>
      </c>
      <c r="J666" s="211">
        <v>0</v>
      </c>
      <c r="K666" s="211">
        <v>93315254</v>
      </c>
      <c r="L666" s="211">
        <f t="shared" si="31"/>
        <v>0</v>
      </c>
      <c r="M666" s="211">
        <v>0</v>
      </c>
      <c r="N666" s="211">
        <v>0</v>
      </c>
      <c r="O666" s="211">
        <v>0</v>
      </c>
      <c r="P666" s="211">
        <v>0</v>
      </c>
      <c r="Q666" s="211">
        <v>0</v>
      </c>
      <c r="R666" s="211">
        <v>0</v>
      </c>
      <c r="S666" s="211">
        <f t="shared" si="32"/>
        <v>2911737970</v>
      </c>
      <c r="T666" s="211">
        <v>1726585</v>
      </c>
      <c r="U666" s="209" t="s">
        <v>22</v>
      </c>
      <c r="V666" s="209" t="s">
        <v>744</v>
      </c>
      <c r="W666" s="209" t="s">
        <v>23</v>
      </c>
      <c r="X666" s="209" t="s">
        <v>744</v>
      </c>
      <c r="Y666" s="209" t="s">
        <v>76</v>
      </c>
      <c r="Z666" s="209" t="s">
        <v>135</v>
      </c>
      <c r="AA666" s="209" t="s">
        <v>136</v>
      </c>
      <c r="AB666" s="213" t="s">
        <v>1130</v>
      </c>
      <c r="AC666" s="214">
        <v>41954</v>
      </c>
    </row>
    <row r="667" spans="1:29" s="220" customFormat="1" ht="45" hidden="1" x14ac:dyDescent="0.25">
      <c r="A667" s="207">
        <v>2014520000715</v>
      </c>
      <c r="B667" s="208" t="s">
        <v>980</v>
      </c>
      <c r="C667" s="209" t="s">
        <v>324</v>
      </c>
      <c r="D667" s="209" t="s">
        <v>1423</v>
      </c>
      <c r="E667" s="216">
        <f t="shared" si="30"/>
        <v>128000000</v>
      </c>
      <c r="F667" s="211">
        <v>70000000</v>
      </c>
      <c r="G667" s="216">
        <v>30000000</v>
      </c>
      <c r="H667" s="239">
        <v>25000000</v>
      </c>
      <c r="I667" s="211">
        <v>0</v>
      </c>
      <c r="J667" s="211">
        <v>0</v>
      </c>
      <c r="K667" s="211">
        <v>3000000</v>
      </c>
      <c r="L667" s="211">
        <f t="shared" si="31"/>
        <v>0</v>
      </c>
      <c r="M667" s="211">
        <v>0</v>
      </c>
      <c r="N667" s="211">
        <v>0</v>
      </c>
      <c r="O667" s="211">
        <v>0</v>
      </c>
      <c r="P667" s="211">
        <v>0</v>
      </c>
      <c r="Q667" s="211">
        <v>0</v>
      </c>
      <c r="R667" s="211">
        <v>0</v>
      </c>
      <c r="S667" s="211">
        <f t="shared" si="32"/>
        <v>128000000</v>
      </c>
      <c r="T667" s="211">
        <v>12237</v>
      </c>
      <c r="U667" s="209" t="s">
        <v>22</v>
      </c>
      <c r="V667" s="209" t="s">
        <v>981</v>
      </c>
      <c r="W667" s="209" t="s">
        <v>23</v>
      </c>
      <c r="X667" s="209" t="s">
        <v>981</v>
      </c>
      <c r="Y667" s="209" t="s">
        <v>76</v>
      </c>
      <c r="Z667" s="209" t="s">
        <v>135</v>
      </c>
      <c r="AA667" s="209" t="s">
        <v>136</v>
      </c>
      <c r="AB667" s="213" t="s">
        <v>1129</v>
      </c>
      <c r="AC667" s="214">
        <v>41919</v>
      </c>
    </row>
    <row r="668" spans="1:29" s="198" customFormat="1" ht="45" hidden="1" x14ac:dyDescent="0.2">
      <c r="A668" s="207">
        <v>2014520000716</v>
      </c>
      <c r="B668" s="208" t="s">
        <v>982</v>
      </c>
      <c r="C668" s="209" t="s">
        <v>16</v>
      </c>
      <c r="D668" s="209" t="s">
        <v>1428</v>
      </c>
      <c r="E668" s="216">
        <f t="shared" si="30"/>
        <v>8802024911</v>
      </c>
      <c r="F668" s="211">
        <v>8302024911</v>
      </c>
      <c r="G668" s="216">
        <v>0</v>
      </c>
      <c r="H668" s="211">
        <v>0</v>
      </c>
      <c r="I668" s="211">
        <v>0</v>
      </c>
      <c r="J668" s="211">
        <v>0</v>
      </c>
      <c r="K668" s="211">
        <v>500000000</v>
      </c>
      <c r="L668" s="211">
        <f t="shared" si="31"/>
        <v>0</v>
      </c>
      <c r="M668" s="211">
        <v>0</v>
      </c>
      <c r="N668" s="211">
        <v>0</v>
      </c>
      <c r="O668" s="211">
        <v>0</v>
      </c>
      <c r="P668" s="211">
        <v>0</v>
      </c>
      <c r="Q668" s="211">
        <v>0</v>
      </c>
      <c r="R668" s="211">
        <v>0</v>
      </c>
      <c r="S668" s="211">
        <f t="shared" si="32"/>
        <v>8802024911</v>
      </c>
      <c r="T668" s="211">
        <v>14207</v>
      </c>
      <c r="U668" s="209" t="s">
        <v>22</v>
      </c>
      <c r="V668" s="209" t="s">
        <v>923</v>
      </c>
      <c r="W668" s="209" t="s">
        <v>23</v>
      </c>
      <c r="X668" s="209" t="s">
        <v>923</v>
      </c>
      <c r="Y668" s="209" t="s">
        <v>76</v>
      </c>
      <c r="Z668" s="209" t="s">
        <v>135</v>
      </c>
      <c r="AA668" s="209" t="s">
        <v>136</v>
      </c>
      <c r="AB668" s="213" t="s">
        <v>1130</v>
      </c>
      <c r="AC668" s="214">
        <v>41954</v>
      </c>
    </row>
    <row r="669" spans="1:29" s="238" customFormat="1" ht="45" hidden="1" x14ac:dyDescent="0.25">
      <c r="A669" s="207">
        <v>2014520000717</v>
      </c>
      <c r="B669" s="208" t="s">
        <v>983</v>
      </c>
      <c r="C669" s="209" t="s">
        <v>436</v>
      </c>
      <c r="D669" s="209" t="s">
        <v>1423</v>
      </c>
      <c r="E669" s="216">
        <f t="shared" si="30"/>
        <v>2303022332</v>
      </c>
      <c r="F669" s="211">
        <v>2103022332</v>
      </c>
      <c r="G669" s="216">
        <v>0</v>
      </c>
      <c r="H669" s="239">
        <v>100000000</v>
      </c>
      <c r="I669" s="211">
        <v>0</v>
      </c>
      <c r="J669" s="211">
        <v>0</v>
      </c>
      <c r="K669" s="211">
        <v>100000000</v>
      </c>
      <c r="L669" s="211">
        <f t="shared" si="31"/>
        <v>0</v>
      </c>
      <c r="M669" s="211">
        <v>0</v>
      </c>
      <c r="N669" s="211">
        <v>0</v>
      </c>
      <c r="O669" s="211">
        <v>0</v>
      </c>
      <c r="P669" s="211">
        <v>0</v>
      </c>
      <c r="Q669" s="211">
        <v>0</v>
      </c>
      <c r="R669" s="211">
        <v>0</v>
      </c>
      <c r="S669" s="211">
        <f t="shared" si="32"/>
        <v>2303022332</v>
      </c>
      <c r="T669" s="211">
        <v>8449</v>
      </c>
      <c r="U669" s="209" t="s">
        <v>22</v>
      </c>
      <c r="V669" s="209" t="s">
        <v>984</v>
      </c>
      <c r="W669" s="209" t="s">
        <v>23</v>
      </c>
      <c r="X669" s="209" t="s">
        <v>984</v>
      </c>
      <c r="Y669" s="209" t="s">
        <v>76</v>
      </c>
      <c r="Z669" s="209" t="s">
        <v>135</v>
      </c>
      <c r="AA669" s="209" t="s">
        <v>136</v>
      </c>
      <c r="AB669" s="213" t="s">
        <v>1130</v>
      </c>
      <c r="AC669" s="214">
        <v>41932</v>
      </c>
    </row>
    <row r="670" spans="1:29" s="198" customFormat="1" ht="33.75" hidden="1" x14ac:dyDescent="0.2">
      <c r="A670" s="207">
        <v>2014520000718</v>
      </c>
      <c r="B670" s="208" t="s">
        <v>1159</v>
      </c>
      <c r="C670" s="225" t="s">
        <v>363</v>
      </c>
      <c r="D670" s="209" t="s">
        <v>1419</v>
      </c>
      <c r="E670" s="216">
        <f t="shared" si="30"/>
        <v>0</v>
      </c>
      <c r="F670" s="211">
        <v>0</v>
      </c>
      <c r="G670" s="216">
        <v>0</v>
      </c>
      <c r="H670" s="211">
        <v>0</v>
      </c>
      <c r="I670" s="211">
        <v>0</v>
      </c>
      <c r="J670" s="211">
        <v>0</v>
      </c>
      <c r="K670" s="211">
        <v>0</v>
      </c>
      <c r="L670" s="211">
        <f t="shared" si="31"/>
        <v>0</v>
      </c>
      <c r="M670" s="211">
        <v>0</v>
      </c>
      <c r="N670" s="211">
        <v>0</v>
      </c>
      <c r="O670" s="211">
        <v>0</v>
      </c>
      <c r="P670" s="211">
        <v>0</v>
      </c>
      <c r="Q670" s="211">
        <v>0</v>
      </c>
      <c r="R670" s="211">
        <v>0</v>
      </c>
      <c r="S670" s="211">
        <v>0</v>
      </c>
      <c r="T670" s="211">
        <v>0</v>
      </c>
      <c r="U670" s="209" t="s">
        <v>22</v>
      </c>
      <c r="V670" s="209" t="s">
        <v>1401</v>
      </c>
      <c r="W670" s="209" t="s">
        <v>23</v>
      </c>
      <c r="X670" s="209" t="s">
        <v>1401</v>
      </c>
      <c r="Y670" s="209"/>
      <c r="Z670" s="209"/>
      <c r="AA670" s="209"/>
      <c r="AB670" s="213" t="s">
        <v>1134</v>
      </c>
      <c r="AC670" s="214">
        <v>41905</v>
      </c>
    </row>
    <row r="671" spans="1:29" s="220" customFormat="1" ht="45" hidden="1" x14ac:dyDescent="0.25">
      <c r="A671" s="207">
        <v>2014520000719</v>
      </c>
      <c r="B671" s="208" t="s">
        <v>985</v>
      </c>
      <c r="C671" s="209" t="s">
        <v>315</v>
      </c>
      <c r="D671" s="209" t="s">
        <v>1423</v>
      </c>
      <c r="E671" s="216">
        <f t="shared" si="30"/>
        <v>69986072</v>
      </c>
      <c r="F671" s="211">
        <v>0</v>
      </c>
      <c r="G671" s="216">
        <v>50000000</v>
      </c>
      <c r="H671" s="239">
        <v>19986072</v>
      </c>
      <c r="I671" s="211">
        <v>0</v>
      </c>
      <c r="J671" s="211">
        <v>0</v>
      </c>
      <c r="K671" s="211">
        <v>0</v>
      </c>
      <c r="L671" s="211">
        <f t="shared" si="31"/>
        <v>0</v>
      </c>
      <c r="M671" s="211">
        <v>0</v>
      </c>
      <c r="N671" s="211">
        <v>0</v>
      </c>
      <c r="O671" s="211">
        <v>0</v>
      </c>
      <c r="P671" s="211">
        <v>0</v>
      </c>
      <c r="Q671" s="211">
        <v>0</v>
      </c>
      <c r="R671" s="211">
        <v>0</v>
      </c>
      <c r="S671" s="211">
        <f t="shared" si="32"/>
        <v>69986072</v>
      </c>
      <c r="T671" s="211">
        <v>910</v>
      </c>
      <c r="U671" s="209" t="s">
        <v>22</v>
      </c>
      <c r="V671" s="209" t="s">
        <v>986</v>
      </c>
      <c r="W671" s="209" t="s">
        <v>23</v>
      </c>
      <c r="X671" s="209" t="s">
        <v>986</v>
      </c>
      <c r="Y671" s="209" t="s">
        <v>76</v>
      </c>
      <c r="Z671" s="209" t="s">
        <v>135</v>
      </c>
      <c r="AA671" s="209" t="s">
        <v>136</v>
      </c>
      <c r="AB671" s="213" t="s">
        <v>1130</v>
      </c>
      <c r="AC671" s="214">
        <v>42136</v>
      </c>
    </row>
    <row r="672" spans="1:29" s="198" customFormat="1" ht="45" hidden="1" x14ac:dyDescent="0.2">
      <c r="A672" s="207">
        <v>2014520000720</v>
      </c>
      <c r="B672" s="208" t="s">
        <v>987</v>
      </c>
      <c r="C672" s="209" t="s">
        <v>16</v>
      </c>
      <c r="D672" s="209" t="s">
        <v>1428</v>
      </c>
      <c r="E672" s="216">
        <f t="shared" si="30"/>
        <v>633597712</v>
      </c>
      <c r="F672" s="211">
        <v>0</v>
      </c>
      <c r="G672" s="216">
        <v>0</v>
      </c>
      <c r="H672" s="211">
        <v>0</v>
      </c>
      <c r="I672" s="211">
        <v>0</v>
      </c>
      <c r="J672" s="211">
        <v>0</v>
      </c>
      <c r="K672" s="211">
        <v>633597712</v>
      </c>
      <c r="L672" s="211">
        <f t="shared" si="31"/>
        <v>0</v>
      </c>
      <c r="M672" s="211">
        <v>0</v>
      </c>
      <c r="N672" s="211">
        <v>0</v>
      </c>
      <c r="O672" s="211">
        <v>0</v>
      </c>
      <c r="P672" s="211">
        <v>0</v>
      </c>
      <c r="Q672" s="211">
        <v>0</v>
      </c>
      <c r="R672" s="211">
        <v>0</v>
      </c>
      <c r="S672" s="211">
        <f t="shared" si="32"/>
        <v>633597712</v>
      </c>
      <c r="T672" s="211">
        <v>28209</v>
      </c>
      <c r="U672" s="209" t="s">
        <v>22</v>
      </c>
      <c r="V672" s="209" t="s">
        <v>338</v>
      </c>
      <c r="W672" s="209" t="s">
        <v>23</v>
      </c>
      <c r="X672" s="209" t="s">
        <v>338</v>
      </c>
      <c r="Y672" s="209" t="s">
        <v>76</v>
      </c>
      <c r="Z672" s="209" t="s">
        <v>135</v>
      </c>
      <c r="AA672" s="209" t="s">
        <v>136</v>
      </c>
      <c r="AB672" s="213" t="s">
        <v>1130</v>
      </c>
      <c r="AC672" s="214">
        <v>41970</v>
      </c>
    </row>
    <row r="673" spans="1:29" s="198" customFormat="1" ht="45" hidden="1" x14ac:dyDescent="0.2">
      <c r="A673" s="207">
        <v>2014520000721</v>
      </c>
      <c r="B673" s="208" t="s">
        <v>988</v>
      </c>
      <c r="C673" s="209" t="s">
        <v>16</v>
      </c>
      <c r="D673" s="209" t="s">
        <v>1428</v>
      </c>
      <c r="E673" s="216">
        <f t="shared" si="30"/>
        <v>216000000</v>
      </c>
      <c r="F673" s="211">
        <v>0</v>
      </c>
      <c r="G673" s="216">
        <v>216000000</v>
      </c>
      <c r="H673" s="211">
        <v>0</v>
      </c>
      <c r="I673" s="211">
        <v>0</v>
      </c>
      <c r="J673" s="211">
        <v>0</v>
      </c>
      <c r="K673" s="211">
        <v>0</v>
      </c>
      <c r="L673" s="211">
        <f t="shared" si="31"/>
        <v>0</v>
      </c>
      <c r="M673" s="211">
        <v>0</v>
      </c>
      <c r="N673" s="211">
        <v>0</v>
      </c>
      <c r="O673" s="211">
        <v>0</v>
      </c>
      <c r="P673" s="211">
        <v>0</v>
      </c>
      <c r="Q673" s="211">
        <v>0</v>
      </c>
      <c r="R673" s="211">
        <v>0</v>
      </c>
      <c r="S673" s="211">
        <f t="shared" si="32"/>
        <v>216000000</v>
      </c>
      <c r="T673" s="211">
        <v>43294</v>
      </c>
      <c r="U673" s="209" t="s">
        <v>22</v>
      </c>
      <c r="V673" s="209" t="s">
        <v>989</v>
      </c>
      <c r="W673" s="209" t="s">
        <v>14</v>
      </c>
      <c r="X673" s="209" t="s">
        <v>989</v>
      </c>
      <c r="Y673" s="209" t="s">
        <v>76</v>
      </c>
      <c r="Z673" s="209" t="s">
        <v>135</v>
      </c>
      <c r="AA673" s="209" t="s">
        <v>136</v>
      </c>
      <c r="AB673" s="213" t="s">
        <v>1130</v>
      </c>
      <c r="AC673" s="214">
        <v>41928</v>
      </c>
    </row>
    <row r="674" spans="1:29" s="220" customFormat="1" ht="45" hidden="1" x14ac:dyDescent="0.25">
      <c r="A674" s="207">
        <v>2014520000722</v>
      </c>
      <c r="B674" s="208" t="s">
        <v>990</v>
      </c>
      <c r="C674" s="209" t="s">
        <v>20</v>
      </c>
      <c r="D674" s="209" t="s">
        <v>1423</v>
      </c>
      <c r="E674" s="216">
        <f t="shared" si="30"/>
        <v>155969301</v>
      </c>
      <c r="F674" s="211">
        <v>0</v>
      </c>
      <c r="G674" s="216">
        <v>134979482</v>
      </c>
      <c r="H674" s="211">
        <v>0</v>
      </c>
      <c r="I674" s="211">
        <v>0</v>
      </c>
      <c r="J674" s="211">
        <v>0</v>
      </c>
      <c r="K674" s="211">
        <v>20989819</v>
      </c>
      <c r="L674" s="211">
        <f t="shared" si="31"/>
        <v>0</v>
      </c>
      <c r="M674" s="211">
        <v>0</v>
      </c>
      <c r="N674" s="211">
        <v>0</v>
      </c>
      <c r="O674" s="211">
        <v>0</v>
      </c>
      <c r="P674" s="211">
        <v>0</v>
      </c>
      <c r="Q674" s="211">
        <v>0</v>
      </c>
      <c r="R674" s="211">
        <v>0</v>
      </c>
      <c r="S674" s="211">
        <f t="shared" si="32"/>
        <v>155969301</v>
      </c>
      <c r="T674" s="211">
        <v>5283</v>
      </c>
      <c r="U674" s="209" t="s">
        <v>22</v>
      </c>
      <c r="V674" s="209" t="s">
        <v>690</v>
      </c>
      <c r="W674" s="209" t="s">
        <v>23</v>
      </c>
      <c r="X674" s="209" t="s">
        <v>690</v>
      </c>
      <c r="Y674" s="209" t="s">
        <v>76</v>
      </c>
      <c r="Z674" s="209" t="s">
        <v>135</v>
      </c>
      <c r="AA674" s="209" t="s">
        <v>136</v>
      </c>
      <c r="AB674" s="213" t="s">
        <v>1129</v>
      </c>
      <c r="AC674" s="214">
        <v>41939</v>
      </c>
    </row>
    <row r="675" spans="1:29" s="198" customFormat="1" ht="22.5" hidden="1" x14ac:dyDescent="0.2">
      <c r="A675" s="207">
        <v>2014520000723</v>
      </c>
      <c r="B675" s="208" t="s">
        <v>1160</v>
      </c>
      <c r="C675" s="225" t="s">
        <v>817</v>
      </c>
      <c r="D675" s="209" t="s">
        <v>1429</v>
      </c>
      <c r="E675" s="216">
        <f t="shared" si="30"/>
        <v>0</v>
      </c>
      <c r="F675" s="211">
        <v>0</v>
      </c>
      <c r="G675" s="216">
        <v>0</v>
      </c>
      <c r="H675" s="211">
        <v>0</v>
      </c>
      <c r="I675" s="211">
        <v>0</v>
      </c>
      <c r="J675" s="211">
        <v>0</v>
      </c>
      <c r="K675" s="211">
        <v>0</v>
      </c>
      <c r="L675" s="211">
        <f t="shared" si="31"/>
        <v>0</v>
      </c>
      <c r="M675" s="211">
        <v>0</v>
      </c>
      <c r="N675" s="211">
        <v>0</v>
      </c>
      <c r="O675" s="211">
        <v>0</v>
      </c>
      <c r="P675" s="211">
        <v>0</v>
      </c>
      <c r="Q675" s="211">
        <v>0</v>
      </c>
      <c r="R675" s="211">
        <v>0</v>
      </c>
      <c r="S675" s="211">
        <v>0</v>
      </c>
      <c r="T675" s="211">
        <v>0</v>
      </c>
      <c r="U675" s="209" t="s">
        <v>22</v>
      </c>
      <c r="V675" s="209" t="s">
        <v>1083</v>
      </c>
      <c r="W675" s="209" t="s">
        <v>1262</v>
      </c>
      <c r="X675" s="209" t="s">
        <v>1083</v>
      </c>
      <c r="Y675" s="209"/>
      <c r="Z675" s="209"/>
      <c r="AA675" s="209"/>
      <c r="AB675" s="213" t="s">
        <v>1134</v>
      </c>
      <c r="AC675" s="214">
        <v>41950</v>
      </c>
    </row>
    <row r="676" spans="1:29" s="198" customFormat="1" ht="22.5" hidden="1" x14ac:dyDescent="0.2">
      <c r="A676" s="207">
        <v>2014520000724</v>
      </c>
      <c r="B676" s="208" t="s">
        <v>1161</v>
      </c>
      <c r="C676" s="225" t="s">
        <v>817</v>
      </c>
      <c r="D676" s="209" t="s">
        <v>1429</v>
      </c>
      <c r="E676" s="216">
        <f t="shared" si="30"/>
        <v>0</v>
      </c>
      <c r="F676" s="211">
        <v>0</v>
      </c>
      <c r="G676" s="216">
        <v>0</v>
      </c>
      <c r="H676" s="211">
        <v>0</v>
      </c>
      <c r="I676" s="211">
        <v>0</v>
      </c>
      <c r="J676" s="211">
        <v>0</v>
      </c>
      <c r="K676" s="211">
        <v>0</v>
      </c>
      <c r="L676" s="211">
        <f t="shared" si="31"/>
        <v>0</v>
      </c>
      <c r="M676" s="211">
        <v>0</v>
      </c>
      <c r="N676" s="211">
        <v>0</v>
      </c>
      <c r="O676" s="211">
        <v>0</v>
      </c>
      <c r="P676" s="211">
        <v>0</v>
      </c>
      <c r="Q676" s="211">
        <v>0</v>
      </c>
      <c r="R676" s="211">
        <v>0</v>
      </c>
      <c r="S676" s="211">
        <v>0</v>
      </c>
      <c r="T676" s="211">
        <v>0</v>
      </c>
      <c r="U676" s="209" t="s">
        <v>22</v>
      </c>
      <c r="V676" s="209" t="s">
        <v>1083</v>
      </c>
      <c r="W676" s="209" t="s">
        <v>1262</v>
      </c>
      <c r="X676" s="209" t="s">
        <v>1083</v>
      </c>
      <c r="Y676" s="209"/>
      <c r="Z676" s="209"/>
      <c r="AA676" s="209"/>
      <c r="AB676" s="213" t="s">
        <v>1134</v>
      </c>
      <c r="AC676" s="214">
        <v>41953</v>
      </c>
    </row>
    <row r="677" spans="1:29" s="198" customFormat="1" ht="45" hidden="1" x14ac:dyDescent="0.2">
      <c r="A677" s="207">
        <v>2014520000725</v>
      </c>
      <c r="B677" s="208" t="s">
        <v>991</v>
      </c>
      <c r="C677" s="209" t="s">
        <v>31</v>
      </c>
      <c r="D677" s="209" t="s">
        <v>1421</v>
      </c>
      <c r="E677" s="216">
        <f t="shared" si="30"/>
        <v>599657794</v>
      </c>
      <c r="F677" s="211">
        <v>599657794</v>
      </c>
      <c r="G677" s="216">
        <v>0</v>
      </c>
      <c r="H677" s="211">
        <v>0</v>
      </c>
      <c r="I677" s="211">
        <v>0</v>
      </c>
      <c r="J677" s="211">
        <v>0</v>
      </c>
      <c r="K677" s="211">
        <v>0</v>
      </c>
      <c r="L677" s="211">
        <f t="shared" si="31"/>
        <v>0</v>
      </c>
      <c r="M677" s="211">
        <v>0</v>
      </c>
      <c r="N677" s="211">
        <v>0</v>
      </c>
      <c r="O677" s="211">
        <v>0</v>
      </c>
      <c r="P677" s="211">
        <v>0</v>
      </c>
      <c r="Q677" s="211">
        <v>0</v>
      </c>
      <c r="R677" s="211">
        <v>0</v>
      </c>
      <c r="S677" s="211">
        <f t="shared" si="32"/>
        <v>599657794</v>
      </c>
      <c r="T677" s="211">
        <v>23125</v>
      </c>
      <c r="U677" s="209" t="s">
        <v>22</v>
      </c>
      <c r="V677" s="209" t="s">
        <v>992</v>
      </c>
      <c r="W677" s="209" t="s">
        <v>23</v>
      </c>
      <c r="X677" s="209" t="s">
        <v>992</v>
      </c>
      <c r="Y677" s="209" t="s">
        <v>76</v>
      </c>
      <c r="Z677" s="209" t="s">
        <v>135</v>
      </c>
      <c r="AA677" s="209" t="s">
        <v>136</v>
      </c>
      <c r="AB677" s="213" t="s">
        <v>1130</v>
      </c>
      <c r="AC677" s="214">
        <v>42003</v>
      </c>
    </row>
    <row r="678" spans="1:29" s="198" customFormat="1" ht="33.75" hidden="1" x14ac:dyDescent="0.2">
      <c r="A678" s="207">
        <v>2014520000726</v>
      </c>
      <c r="B678" s="208" t="s">
        <v>1162</v>
      </c>
      <c r="C678" s="209" t="s">
        <v>72</v>
      </c>
      <c r="D678" s="209" t="s">
        <v>1420</v>
      </c>
      <c r="E678" s="216">
        <f t="shared" si="30"/>
        <v>0</v>
      </c>
      <c r="F678" s="211">
        <v>0</v>
      </c>
      <c r="G678" s="216">
        <v>0</v>
      </c>
      <c r="H678" s="211">
        <v>0</v>
      </c>
      <c r="I678" s="211">
        <v>0</v>
      </c>
      <c r="J678" s="211">
        <v>0</v>
      </c>
      <c r="K678" s="211">
        <v>0</v>
      </c>
      <c r="L678" s="211">
        <f t="shared" si="31"/>
        <v>0</v>
      </c>
      <c r="M678" s="211">
        <v>0</v>
      </c>
      <c r="N678" s="211">
        <v>0</v>
      </c>
      <c r="O678" s="211">
        <v>0</v>
      </c>
      <c r="P678" s="211">
        <v>0</v>
      </c>
      <c r="Q678" s="211">
        <v>0</v>
      </c>
      <c r="R678" s="211">
        <v>0</v>
      </c>
      <c r="S678" s="211">
        <f t="shared" si="32"/>
        <v>0</v>
      </c>
      <c r="T678" s="211">
        <v>0</v>
      </c>
      <c r="U678" s="209" t="s">
        <v>22</v>
      </c>
      <c r="V678" s="209" t="s">
        <v>992</v>
      </c>
      <c r="W678" s="209" t="s">
        <v>23</v>
      </c>
      <c r="X678" s="209" t="s">
        <v>992</v>
      </c>
      <c r="Y678" s="209"/>
      <c r="Z678" s="209"/>
      <c r="AA678" s="209"/>
      <c r="AB678" s="213" t="s">
        <v>1134</v>
      </c>
      <c r="AC678" s="214">
        <v>41953</v>
      </c>
    </row>
    <row r="679" spans="1:29" s="198" customFormat="1" ht="45" hidden="1" x14ac:dyDescent="0.2">
      <c r="A679" s="207">
        <v>2014520000727</v>
      </c>
      <c r="B679" s="208" t="s">
        <v>993</v>
      </c>
      <c r="C679" s="209" t="s">
        <v>35</v>
      </c>
      <c r="D679" s="209" t="s">
        <v>1423</v>
      </c>
      <c r="E679" s="216">
        <f t="shared" si="30"/>
        <v>163500000</v>
      </c>
      <c r="F679" s="211">
        <v>163500000</v>
      </c>
      <c r="G679" s="216">
        <v>0</v>
      </c>
      <c r="H679" s="211">
        <v>0</v>
      </c>
      <c r="I679" s="211">
        <v>0</v>
      </c>
      <c r="J679" s="211">
        <v>0</v>
      </c>
      <c r="K679" s="211">
        <v>0</v>
      </c>
      <c r="L679" s="211">
        <f t="shared" si="31"/>
        <v>0</v>
      </c>
      <c r="M679" s="211">
        <v>0</v>
      </c>
      <c r="N679" s="211">
        <v>0</v>
      </c>
      <c r="O679" s="211">
        <v>0</v>
      </c>
      <c r="P679" s="211">
        <v>0</v>
      </c>
      <c r="Q679" s="211">
        <v>0</v>
      </c>
      <c r="R679" s="211">
        <v>0</v>
      </c>
      <c r="S679" s="211">
        <f t="shared" si="32"/>
        <v>163500000</v>
      </c>
      <c r="T679" s="211">
        <v>658</v>
      </c>
      <c r="U679" s="209" t="s">
        <v>22</v>
      </c>
      <c r="V679" s="209" t="s">
        <v>36</v>
      </c>
      <c r="W679" s="209" t="s">
        <v>23</v>
      </c>
      <c r="X679" s="209" t="s">
        <v>36</v>
      </c>
      <c r="Y679" s="209" t="s">
        <v>76</v>
      </c>
      <c r="Z679" s="209" t="s">
        <v>135</v>
      </c>
      <c r="AA679" s="209" t="s">
        <v>136</v>
      </c>
      <c r="AB679" s="213" t="s">
        <v>1130</v>
      </c>
      <c r="AC679" s="214">
        <v>41970</v>
      </c>
    </row>
    <row r="680" spans="1:29" s="198" customFormat="1" ht="56.25" hidden="1" x14ac:dyDescent="0.2">
      <c r="A680" s="207">
        <v>2014520000728</v>
      </c>
      <c r="B680" s="208" t="s">
        <v>1088</v>
      </c>
      <c r="C680" s="209" t="s">
        <v>324</v>
      </c>
      <c r="D680" s="209" t="s">
        <v>1423</v>
      </c>
      <c r="E680" s="216">
        <f t="shared" si="30"/>
        <v>0</v>
      </c>
      <c r="F680" s="211">
        <v>0</v>
      </c>
      <c r="G680" s="216">
        <v>0</v>
      </c>
      <c r="H680" s="211">
        <v>0</v>
      </c>
      <c r="I680" s="211">
        <v>0</v>
      </c>
      <c r="J680" s="211">
        <v>0</v>
      </c>
      <c r="K680" s="211">
        <v>0</v>
      </c>
      <c r="L680" s="211">
        <f t="shared" si="31"/>
        <v>0</v>
      </c>
      <c r="M680" s="211">
        <v>0</v>
      </c>
      <c r="N680" s="211">
        <v>0</v>
      </c>
      <c r="O680" s="211">
        <v>0</v>
      </c>
      <c r="P680" s="211">
        <v>0</v>
      </c>
      <c r="Q680" s="211">
        <v>0</v>
      </c>
      <c r="R680" s="211">
        <v>0</v>
      </c>
      <c r="S680" s="211">
        <v>0</v>
      </c>
      <c r="T680" s="211">
        <v>0</v>
      </c>
      <c r="U680" s="209" t="s">
        <v>22</v>
      </c>
      <c r="V680" s="209" t="s">
        <v>1089</v>
      </c>
      <c r="W680" s="209" t="s">
        <v>23</v>
      </c>
      <c r="X680" s="209" t="s">
        <v>1089</v>
      </c>
      <c r="Y680" s="209"/>
      <c r="Z680" s="209"/>
      <c r="AA680" s="209"/>
      <c r="AB680" s="213" t="s">
        <v>1134</v>
      </c>
      <c r="AC680" s="214">
        <v>41956</v>
      </c>
    </row>
    <row r="681" spans="1:29" s="198" customFormat="1" ht="45" hidden="1" x14ac:dyDescent="0.2">
      <c r="A681" s="207">
        <v>2014520000729</v>
      </c>
      <c r="B681" s="208" t="s">
        <v>994</v>
      </c>
      <c r="C681" s="209" t="s">
        <v>35</v>
      </c>
      <c r="D681" s="209" t="s">
        <v>1423</v>
      </c>
      <c r="E681" s="216">
        <f t="shared" si="30"/>
        <v>600000000</v>
      </c>
      <c r="F681" s="211">
        <v>0</v>
      </c>
      <c r="G681" s="216">
        <v>0</v>
      </c>
      <c r="H681" s="211">
        <v>0</v>
      </c>
      <c r="I681" s="211">
        <v>600000000</v>
      </c>
      <c r="J681" s="211">
        <v>0</v>
      </c>
      <c r="K681" s="211">
        <v>0</v>
      </c>
      <c r="L681" s="211">
        <f t="shared" si="31"/>
        <v>0</v>
      </c>
      <c r="M681" s="211">
        <v>0</v>
      </c>
      <c r="N681" s="211">
        <v>0</v>
      </c>
      <c r="O681" s="211">
        <v>0</v>
      </c>
      <c r="P681" s="211">
        <v>0</v>
      </c>
      <c r="Q681" s="211">
        <v>0</v>
      </c>
      <c r="R681" s="211">
        <v>0</v>
      </c>
      <c r="S681" s="211">
        <f t="shared" si="32"/>
        <v>600000000</v>
      </c>
      <c r="T681" s="211">
        <v>5206</v>
      </c>
      <c r="U681" s="209" t="s">
        <v>22</v>
      </c>
      <c r="V681" s="209" t="s">
        <v>995</v>
      </c>
      <c r="W681" s="209" t="s">
        <v>23</v>
      </c>
      <c r="X681" s="209" t="s">
        <v>995</v>
      </c>
      <c r="Y681" s="209" t="s">
        <v>76</v>
      </c>
      <c r="Z681" s="209" t="s">
        <v>135</v>
      </c>
      <c r="AA681" s="209" t="s">
        <v>136</v>
      </c>
      <c r="AB681" s="213" t="s">
        <v>1130</v>
      </c>
      <c r="AC681" s="214">
        <v>42100</v>
      </c>
    </row>
    <row r="682" spans="1:29" s="238" customFormat="1" ht="56.25" hidden="1" x14ac:dyDescent="0.25">
      <c r="A682" s="207">
        <v>2014520000730</v>
      </c>
      <c r="B682" s="208" t="s">
        <v>996</v>
      </c>
      <c r="C682" s="209" t="s">
        <v>13</v>
      </c>
      <c r="D682" s="209" t="s">
        <v>1434</v>
      </c>
      <c r="E682" s="216">
        <f t="shared" si="30"/>
        <v>609121684</v>
      </c>
      <c r="F682" s="211">
        <v>0</v>
      </c>
      <c r="G682" s="216">
        <v>0</v>
      </c>
      <c r="H682" s="211">
        <v>0</v>
      </c>
      <c r="I682" s="211">
        <v>437500000</v>
      </c>
      <c r="J682" s="211">
        <v>0</v>
      </c>
      <c r="K682" s="211">
        <v>171621684</v>
      </c>
      <c r="L682" s="211">
        <f t="shared" si="31"/>
        <v>0</v>
      </c>
      <c r="M682" s="211">
        <v>0</v>
      </c>
      <c r="N682" s="211">
        <v>0</v>
      </c>
      <c r="O682" s="211">
        <v>0</v>
      </c>
      <c r="P682" s="211">
        <v>0</v>
      </c>
      <c r="Q682" s="211">
        <v>0</v>
      </c>
      <c r="R682" s="211">
        <v>0</v>
      </c>
      <c r="S682" s="211">
        <f t="shared" si="32"/>
        <v>609121684</v>
      </c>
      <c r="T682" s="211">
        <v>34471</v>
      </c>
      <c r="U682" s="209" t="s">
        <v>22</v>
      </c>
      <c r="V682" s="209" t="s">
        <v>997</v>
      </c>
      <c r="W682" s="209" t="s">
        <v>23</v>
      </c>
      <c r="X682" s="209" t="s">
        <v>997</v>
      </c>
      <c r="Y682" s="209" t="s">
        <v>76</v>
      </c>
      <c r="Z682" s="209" t="s">
        <v>135</v>
      </c>
      <c r="AA682" s="209" t="s">
        <v>136</v>
      </c>
      <c r="AB682" s="213" t="s">
        <v>1130</v>
      </c>
      <c r="AC682" s="214">
        <v>42156</v>
      </c>
    </row>
    <row r="683" spans="1:29" s="198" customFormat="1" ht="22.5" hidden="1" x14ac:dyDescent="0.2">
      <c r="A683" s="207">
        <v>2014520000731</v>
      </c>
      <c r="B683" s="208" t="s">
        <v>1084</v>
      </c>
      <c r="C683" s="209" t="s">
        <v>70</v>
      </c>
      <c r="D683" s="209" t="s">
        <v>1427</v>
      </c>
      <c r="E683" s="216">
        <f t="shared" si="30"/>
        <v>0</v>
      </c>
      <c r="F683" s="211">
        <v>0</v>
      </c>
      <c r="G683" s="216">
        <v>0</v>
      </c>
      <c r="H683" s="211">
        <v>0</v>
      </c>
      <c r="I683" s="211">
        <v>0</v>
      </c>
      <c r="J683" s="211">
        <v>0</v>
      </c>
      <c r="K683" s="211">
        <v>0</v>
      </c>
      <c r="L683" s="211">
        <f t="shared" si="31"/>
        <v>0</v>
      </c>
      <c r="M683" s="211">
        <v>0</v>
      </c>
      <c r="N683" s="211">
        <v>0</v>
      </c>
      <c r="O683" s="211">
        <v>0</v>
      </c>
      <c r="P683" s="211">
        <v>0</v>
      </c>
      <c r="Q683" s="211">
        <v>0</v>
      </c>
      <c r="R683" s="211">
        <v>0</v>
      </c>
      <c r="S683" s="211">
        <v>0</v>
      </c>
      <c r="T683" s="211"/>
      <c r="U683" s="209" t="s">
        <v>22</v>
      </c>
      <c r="V683" s="209" t="s">
        <v>1104</v>
      </c>
      <c r="W683" s="209" t="s">
        <v>23</v>
      </c>
      <c r="X683" s="209" t="s">
        <v>1402</v>
      </c>
      <c r="Y683" s="209"/>
      <c r="Z683" s="209"/>
      <c r="AA683" s="209"/>
      <c r="AB683" s="213" t="s">
        <v>1134</v>
      </c>
      <c r="AC683" s="214">
        <v>41967</v>
      </c>
    </row>
    <row r="684" spans="1:29" s="198" customFormat="1" ht="22.5" hidden="1" x14ac:dyDescent="0.2">
      <c r="A684" s="207">
        <v>2014520000732</v>
      </c>
      <c r="B684" s="208" t="s">
        <v>1163</v>
      </c>
      <c r="C684" s="225" t="s">
        <v>35</v>
      </c>
      <c r="D684" s="209" t="s">
        <v>1423</v>
      </c>
      <c r="E684" s="216">
        <f t="shared" si="30"/>
        <v>0</v>
      </c>
      <c r="F684" s="211">
        <v>0</v>
      </c>
      <c r="G684" s="216">
        <v>0</v>
      </c>
      <c r="H684" s="211">
        <v>0</v>
      </c>
      <c r="I684" s="211">
        <v>0</v>
      </c>
      <c r="J684" s="211">
        <v>0</v>
      </c>
      <c r="K684" s="211">
        <v>0</v>
      </c>
      <c r="L684" s="211">
        <f t="shared" si="31"/>
        <v>0</v>
      </c>
      <c r="M684" s="211">
        <v>0</v>
      </c>
      <c r="N684" s="211">
        <v>0</v>
      </c>
      <c r="O684" s="211">
        <v>0</v>
      </c>
      <c r="P684" s="211">
        <v>0</v>
      </c>
      <c r="Q684" s="211">
        <v>0</v>
      </c>
      <c r="R684" s="211">
        <v>0</v>
      </c>
      <c r="S684" s="211">
        <v>0</v>
      </c>
      <c r="T684" s="211">
        <v>0</v>
      </c>
      <c r="U684" s="209" t="s">
        <v>22</v>
      </c>
      <c r="V684" s="209" t="s">
        <v>36</v>
      </c>
      <c r="W684" s="209" t="s">
        <v>23</v>
      </c>
      <c r="X684" s="209" t="s">
        <v>36</v>
      </c>
      <c r="Y684" s="209"/>
      <c r="Z684" s="209"/>
      <c r="AA684" s="209"/>
      <c r="AB684" s="213" t="s">
        <v>1134</v>
      </c>
      <c r="AC684" s="214">
        <v>41970</v>
      </c>
    </row>
    <row r="685" spans="1:29" s="198" customFormat="1" ht="22.5" hidden="1" x14ac:dyDescent="0.2">
      <c r="A685" s="207">
        <v>2014520000733</v>
      </c>
      <c r="B685" s="208" t="s">
        <v>1164</v>
      </c>
      <c r="C685" s="225" t="s">
        <v>212</v>
      </c>
      <c r="D685" s="209" t="s">
        <v>1427</v>
      </c>
      <c r="E685" s="216">
        <f t="shared" si="30"/>
        <v>0</v>
      </c>
      <c r="F685" s="211">
        <v>0</v>
      </c>
      <c r="G685" s="216">
        <v>0</v>
      </c>
      <c r="H685" s="211">
        <v>0</v>
      </c>
      <c r="I685" s="211">
        <v>0</v>
      </c>
      <c r="J685" s="211">
        <v>0</v>
      </c>
      <c r="K685" s="211">
        <v>0</v>
      </c>
      <c r="L685" s="211">
        <f t="shared" si="31"/>
        <v>0</v>
      </c>
      <c r="M685" s="211">
        <v>0</v>
      </c>
      <c r="N685" s="211">
        <v>0</v>
      </c>
      <c r="O685" s="211">
        <v>0</v>
      </c>
      <c r="P685" s="211">
        <v>0</v>
      </c>
      <c r="Q685" s="211">
        <v>0</v>
      </c>
      <c r="R685" s="211">
        <v>0</v>
      </c>
      <c r="S685" s="211">
        <v>0</v>
      </c>
      <c r="T685" s="211">
        <v>0</v>
      </c>
      <c r="U685" s="209" t="s">
        <v>22</v>
      </c>
      <c r="V685" s="209" t="s">
        <v>1403</v>
      </c>
      <c r="W685" s="209" t="s">
        <v>23</v>
      </c>
      <c r="X685" s="209" t="s">
        <v>1403</v>
      </c>
      <c r="Y685" s="209"/>
      <c r="Z685" s="209"/>
      <c r="AA685" s="209"/>
      <c r="AB685" s="213" t="s">
        <v>1134</v>
      </c>
      <c r="AC685" s="214">
        <v>41970</v>
      </c>
    </row>
    <row r="686" spans="1:29" s="198" customFormat="1" ht="45" hidden="1" x14ac:dyDescent="0.2">
      <c r="A686" s="207">
        <v>2014520000734</v>
      </c>
      <c r="B686" s="208" t="s">
        <v>998</v>
      </c>
      <c r="C686" s="209" t="s">
        <v>33</v>
      </c>
      <c r="D686" s="209" t="s">
        <v>1430</v>
      </c>
      <c r="E686" s="216">
        <f t="shared" si="30"/>
        <v>170000000</v>
      </c>
      <c r="F686" s="211">
        <v>0</v>
      </c>
      <c r="G686" s="216">
        <v>170000000</v>
      </c>
      <c r="H686" s="211">
        <v>0</v>
      </c>
      <c r="I686" s="211">
        <v>0</v>
      </c>
      <c r="J686" s="211">
        <v>0</v>
      </c>
      <c r="K686" s="211">
        <v>0</v>
      </c>
      <c r="L686" s="211">
        <f t="shared" si="31"/>
        <v>0</v>
      </c>
      <c r="M686" s="211">
        <v>0</v>
      </c>
      <c r="N686" s="211">
        <v>0</v>
      </c>
      <c r="O686" s="211">
        <v>0</v>
      </c>
      <c r="P686" s="211">
        <v>0</v>
      </c>
      <c r="Q686" s="211">
        <v>0</v>
      </c>
      <c r="R686" s="211">
        <v>0</v>
      </c>
      <c r="S686" s="211">
        <f t="shared" si="32"/>
        <v>170000000</v>
      </c>
      <c r="T686" s="211">
        <v>3130</v>
      </c>
      <c r="U686" s="209" t="s">
        <v>22</v>
      </c>
      <c r="V686" s="209" t="s">
        <v>999</v>
      </c>
      <c r="W686" s="209" t="s">
        <v>23</v>
      </c>
      <c r="X686" s="209" t="s">
        <v>999</v>
      </c>
      <c r="Y686" s="209" t="s">
        <v>76</v>
      </c>
      <c r="Z686" s="209" t="s">
        <v>135</v>
      </c>
      <c r="AA686" s="209" t="s">
        <v>136</v>
      </c>
      <c r="AB686" s="213" t="s">
        <v>1130</v>
      </c>
      <c r="AC686" s="214">
        <v>41990</v>
      </c>
    </row>
    <row r="687" spans="1:29" s="198" customFormat="1" ht="22.5" hidden="1" x14ac:dyDescent="0.2">
      <c r="A687" s="207">
        <v>2014520000735</v>
      </c>
      <c r="B687" s="208" t="s">
        <v>1165</v>
      </c>
      <c r="C687" s="225" t="s">
        <v>43</v>
      </c>
      <c r="D687" s="209" t="s">
        <v>1425</v>
      </c>
      <c r="E687" s="216">
        <f t="shared" si="30"/>
        <v>0</v>
      </c>
      <c r="F687" s="211">
        <v>0</v>
      </c>
      <c r="G687" s="216">
        <v>0</v>
      </c>
      <c r="H687" s="211">
        <v>0</v>
      </c>
      <c r="I687" s="211">
        <v>0</v>
      </c>
      <c r="J687" s="211">
        <v>0</v>
      </c>
      <c r="K687" s="211">
        <v>0</v>
      </c>
      <c r="L687" s="211">
        <f t="shared" si="31"/>
        <v>0</v>
      </c>
      <c r="M687" s="211">
        <v>0</v>
      </c>
      <c r="N687" s="211">
        <v>0</v>
      </c>
      <c r="O687" s="211">
        <v>0</v>
      </c>
      <c r="P687" s="211">
        <v>0</v>
      </c>
      <c r="Q687" s="211">
        <v>0</v>
      </c>
      <c r="R687" s="211">
        <v>0</v>
      </c>
      <c r="S687" s="211">
        <f t="shared" si="32"/>
        <v>0</v>
      </c>
      <c r="T687" s="211">
        <v>0</v>
      </c>
      <c r="U687" s="209" t="s">
        <v>22</v>
      </c>
      <c r="V687" s="209" t="s">
        <v>1404</v>
      </c>
      <c r="W687" s="209" t="s">
        <v>23</v>
      </c>
      <c r="X687" s="209" t="s">
        <v>1404</v>
      </c>
      <c r="Y687" s="209"/>
      <c r="Z687" s="209"/>
      <c r="AA687" s="209"/>
      <c r="AB687" s="213" t="s">
        <v>1134</v>
      </c>
      <c r="AC687" s="214">
        <v>41976</v>
      </c>
    </row>
    <row r="688" spans="1:29" s="198" customFormat="1" ht="45" hidden="1" x14ac:dyDescent="0.2">
      <c r="A688" s="207">
        <v>2014520000736</v>
      </c>
      <c r="B688" s="208" t="s">
        <v>1000</v>
      </c>
      <c r="C688" s="209" t="s">
        <v>13</v>
      </c>
      <c r="D688" s="209" t="s">
        <v>1434</v>
      </c>
      <c r="E688" s="216">
        <f t="shared" si="30"/>
        <v>138200000</v>
      </c>
      <c r="F688" s="211">
        <v>0</v>
      </c>
      <c r="G688" s="216">
        <v>138200000</v>
      </c>
      <c r="H688" s="211">
        <v>0</v>
      </c>
      <c r="I688" s="211">
        <v>0</v>
      </c>
      <c r="J688" s="211">
        <v>0</v>
      </c>
      <c r="K688" s="211">
        <v>0</v>
      </c>
      <c r="L688" s="211">
        <f t="shared" si="31"/>
        <v>0</v>
      </c>
      <c r="M688" s="211">
        <v>0</v>
      </c>
      <c r="N688" s="211">
        <v>0</v>
      </c>
      <c r="O688" s="211">
        <v>0</v>
      </c>
      <c r="P688" s="211">
        <v>0</v>
      </c>
      <c r="Q688" s="211">
        <v>0</v>
      </c>
      <c r="R688" s="211">
        <v>0</v>
      </c>
      <c r="S688" s="211">
        <f t="shared" si="32"/>
        <v>138200000</v>
      </c>
      <c r="T688" s="211">
        <v>3000</v>
      </c>
      <c r="U688" s="209" t="s">
        <v>51</v>
      </c>
      <c r="V688" s="209" t="s">
        <v>907</v>
      </c>
      <c r="W688" s="209" t="s">
        <v>87</v>
      </c>
      <c r="X688" s="209" t="s">
        <v>13</v>
      </c>
      <c r="Y688" s="209" t="s">
        <v>76</v>
      </c>
      <c r="Z688" s="209" t="s">
        <v>481</v>
      </c>
      <c r="AA688" s="209" t="s">
        <v>482</v>
      </c>
      <c r="AB688" s="213" t="s">
        <v>1129</v>
      </c>
      <c r="AC688" s="214">
        <v>41985</v>
      </c>
    </row>
    <row r="689" spans="1:29" s="198" customFormat="1" ht="33.75" hidden="1" x14ac:dyDescent="0.2">
      <c r="A689" s="207">
        <v>2014520000737</v>
      </c>
      <c r="B689" s="208" t="s">
        <v>1001</v>
      </c>
      <c r="C689" s="209" t="s">
        <v>13</v>
      </c>
      <c r="D689" s="209" t="s">
        <v>1434</v>
      </c>
      <c r="E689" s="216">
        <f t="shared" si="30"/>
        <v>90000000</v>
      </c>
      <c r="F689" s="211">
        <v>0</v>
      </c>
      <c r="G689" s="216">
        <v>90000000</v>
      </c>
      <c r="H689" s="211">
        <v>0</v>
      </c>
      <c r="I689" s="211">
        <v>0</v>
      </c>
      <c r="J689" s="211">
        <v>0</v>
      </c>
      <c r="K689" s="211">
        <v>0</v>
      </c>
      <c r="L689" s="211">
        <f t="shared" si="31"/>
        <v>0</v>
      </c>
      <c r="M689" s="211">
        <v>0</v>
      </c>
      <c r="N689" s="211">
        <v>0</v>
      </c>
      <c r="O689" s="211">
        <v>0</v>
      </c>
      <c r="P689" s="211">
        <v>0</v>
      </c>
      <c r="Q689" s="211">
        <v>0</v>
      </c>
      <c r="R689" s="211">
        <v>0</v>
      </c>
      <c r="S689" s="211">
        <f t="shared" si="32"/>
        <v>90000000</v>
      </c>
      <c r="T689" s="211">
        <v>3000</v>
      </c>
      <c r="U689" s="209" t="s">
        <v>51</v>
      </c>
      <c r="V689" s="209" t="s">
        <v>907</v>
      </c>
      <c r="W689" s="209" t="s">
        <v>87</v>
      </c>
      <c r="X689" s="209" t="s">
        <v>13</v>
      </c>
      <c r="Y689" s="209" t="s">
        <v>76</v>
      </c>
      <c r="Z689" s="209" t="s">
        <v>481</v>
      </c>
      <c r="AA689" s="209" t="s">
        <v>482</v>
      </c>
      <c r="AB689" s="213" t="s">
        <v>1129</v>
      </c>
      <c r="AC689" s="214">
        <v>41985</v>
      </c>
    </row>
    <row r="690" spans="1:29" s="198" customFormat="1" ht="33.75" hidden="1" x14ac:dyDescent="0.2">
      <c r="A690" s="207">
        <v>2014520000738</v>
      </c>
      <c r="B690" s="208" t="s">
        <v>1002</v>
      </c>
      <c r="C690" s="209" t="s">
        <v>13</v>
      </c>
      <c r="D690" s="209" t="s">
        <v>1434</v>
      </c>
      <c r="E690" s="216">
        <f t="shared" si="30"/>
        <v>120000000</v>
      </c>
      <c r="F690" s="211">
        <v>0</v>
      </c>
      <c r="G690" s="216">
        <v>120000000</v>
      </c>
      <c r="H690" s="211">
        <v>0</v>
      </c>
      <c r="I690" s="211">
        <v>0</v>
      </c>
      <c r="J690" s="211">
        <v>0</v>
      </c>
      <c r="K690" s="211">
        <v>0</v>
      </c>
      <c r="L690" s="211">
        <f t="shared" si="31"/>
        <v>0</v>
      </c>
      <c r="M690" s="211">
        <v>0</v>
      </c>
      <c r="N690" s="211">
        <v>0</v>
      </c>
      <c r="O690" s="211">
        <v>0</v>
      </c>
      <c r="P690" s="211">
        <v>0</v>
      </c>
      <c r="Q690" s="211">
        <v>0</v>
      </c>
      <c r="R690" s="211">
        <v>0</v>
      </c>
      <c r="S690" s="211">
        <f t="shared" si="32"/>
        <v>120000000</v>
      </c>
      <c r="T690" s="211">
        <v>3000</v>
      </c>
      <c r="U690" s="209" t="s">
        <v>51</v>
      </c>
      <c r="V690" s="209" t="s">
        <v>907</v>
      </c>
      <c r="W690" s="209" t="s">
        <v>87</v>
      </c>
      <c r="X690" s="209" t="s">
        <v>13</v>
      </c>
      <c r="Y690" s="209" t="s">
        <v>76</v>
      </c>
      <c r="Z690" s="209" t="s">
        <v>481</v>
      </c>
      <c r="AA690" s="209" t="s">
        <v>482</v>
      </c>
      <c r="AB690" s="213" t="s">
        <v>1129</v>
      </c>
      <c r="AC690" s="214">
        <v>41985</v>
      </c>
    </row>
    <row r="691" spans="1:29" s="198" customFormat="1" ht="33.75" hidden="1" x14ac:dyDescent="0.2">
      <c r="A691" s="207">
        <v>2014520000739</v>
      </c>
      <c r="B691" s="208" t="s">
        <v>1003</v>
      </c>
      <c r="C691" s="209" t="s">
        <v>13</v>
      </c>
      <c r="D691" s="209" t="s">
        <v>1434</v>
      </c>
      <c r="E691" s="216">
        <f t="shared" si="30"/>
        <v>180000000</v>
      </c>
      <c r="F691" s="211">
        <v>0</v>
      </c>
      <c r="G691" s="216">
        <v>180000000</v>
      </c>
      <c r="H691" s="211">
        <v>0</v>
      </c>
      <c r="I691" s="211">
        <v>0</v>
      </c>
      <c r="J691" s="211">
        <v>0</v>
      </c>
      <c r="K691" s="211">
        <v>0</v>
      </c>
      <c r="L691" s="211">
        <f t="shared" si="31"/>
        <v>0</v>
      </c>
      <c r="M691" s="211">
        <v>0</v>
      </c>
      <c r="N691" s="211">
        <v>0</v>
      </c>
      <c r="O691" s="211">
        <v>0</v>
      </c>
      <c r="P691" s="211">
        <v>0</v>
      </c>
      <c r="Q691" s="211">
        <v>0</v>
      </c>
      <c r="R691" s="211">
        <v>0</v>
      </c>
      <c r="S691" s="211">
        <f t="shared" si="32"/>
        <v>180000000</v>
      </c>
      <c r="T691" s="211">
        <v>3000</v>
      </c>
      <c r="U691" s="209" t="s">
        <v>51</v>
      </c>
      <c r="V691" s="209" t="s">
        <v>907</v>
      </c>
      <c r="W691" s="209" t="s">
        <v>87</v>
      </c>
      <c r="X691" s="209" t="s">
        <v>13</v>
      </c>
      <c r="Y691" s="209" t="s">
        <v>76</v>
      </c>
      <c r="Z691" s="209" t="s">
        <v>481</v>
      </c>
      <c r="AA691" s="209" t="s">
        <v>482</v>
      </c>
      <c r="AB691" s="213" t="s">
        <v>1129</v>
      </c>
      <c r="AC691" s="214">
        <v>41985</v>
      </c>
    </row>
    <row r="692" spans="1:29" s="198" customFormat="1" ht="33.75" hidden="1" x14ac:dyDescent="0.2">
      <c r="A692" s="207">
        <v>2014520000740</v>
      </c>
      <c r="B692" s="208" t="s">
        <v>1004</v>
      </c>
      <c r="C692" s="209" t="s">
        <v>13</v>
      </c>
      <c r="D692" s="209" t="s">
        <v>1434</v>
      </c>
      <c r="E692" s="216">
        <f t="shared" si="30"/>
        <v>361800000</v>
      </c>
      <c r="F692" s="211">
        <v>0</v>
      </c>
      <c r="G692" s="216">
        <v>361800000</v>
      </c>
      <c r="H692" s="211">
        <v>0</v>
      </c>
      <c r="I692" s="211">
        <v>0</v>
      </c>
      <c r="J692" s="211">
        <v>0</v>
      </c>
      <c r="K692" s="211">
        <v>0</v>
      </c>
      <c r="L692" s="211">
        <f t="shared" si="31"/>
        <v>0</v>
      </c>
      <c r="M692" s="211">
        <v>0</v>
      </c>
      <c r="N692" s="211">
        <v>0</v>
      </c>
      <c r="O692" s="211">
        <v>0</v>
      </c>
      <c r="P692" s="211">
        <v>0</v>
      </c>
      <c r="Q692" s="211">
        <v>0</v>
      </c>
      <c r="R692" s="211">
        <v>0</v>
      </c>
      <c r="S692" s="211">
        <f t="shared" si="32"/>
        <v>361800000</v>
      </c>
      <c r="T692" s="211">
        <v>3000</v>
      </c>
      <c r="U692" s="209" t="s">
        <v>51</v>
      </c>
      <c r="V692" s="209" t="s">
        <v>907</v>
      </c>
      <c r="W692" s="209" t="s">
        <v>87</v>
      </c>
      <c r="X692" s="209" t="s">
        <v>13</v>
      </c>
      <c r="Y692" s="209" t="s">
        <v>76</v>
      </c>
      <c r="Z692" s="209" t="s">
        <v>481</v>
      </c>
      <c r="AA692" s="209" t="s">
        <v>482</v>
      </c>
      <c r="AB692" s="213" t="s">
        <v>1129</v>
      </c>
      <c r="AC692" s="214">
        <v>41985</v>
      </c>
    </row>
    <row r="693" spans="1:29" s="198" customFormat="1" ht="22.5" hidden="1" x14ac:dyDescent="0.2">
      <c r="A693" s="207">
        <v>2014520000741</v>
      </c>
      <c r="B693" s="208" t="s">
        <v>1166</v>
      </c>
      <c r="C693" s="225" t="s">
        <v>817</v>
      </c>
      <c r="D693" s="209" t="s">
        <v>1429</v>
      </c>
      <c r="E693" s="216">
        <f t="shared" si="30"/>
        <v>0</v>
      </c>
      <c r="F693" s="211">
        <v>0</v>
      </c>
      <c r="G693" s="216">
        <v>0</v>
      </c>
      <c r="H693" s="211">
        <v>0</v>
      </c>
      <c r="I693" s="211">
        <v>0</v>
      </c>
      <c r="J693" s="211">
        <v>0</v>
      </c>
      <c r="K693" s="211">
        <v>0</v>
      </c>
      <c r="L693" s="211">
        <f t="shared" si="31"/>
        <v>0</v>
      </c>
      <c r="M693" s="211">
        <v>0</v>
      </c>
      <c r="N693" s="211">
        <v>0</v>
      </c>
      <c r="O693" s="211">
        <v>0</v>
      </c>
      <c r="P693" s="211">
        <v>0</v>
      </c>
      <c r="Q693" s="211">
        <v>0</v>
      </c>
      <c r="R693" s="211">
        <v>0</v>
      </c>
      <c r="S693" s="211">
        <v>0</v>
      </c>
      <c r="T693" s="211"/>
      <c r="U693" s="209" t="s">
        <v>22</v>
      </c>
      <c r="V693" s="225" t="s">
        <v>1083</v>
      </c>
      <c r="W693" s="209" t="s">
        <v>23</v>
      </c>
      <c r="X693" s="225" t="s">
        <v>1083</v>
      </c>
      <c r="Y693" s="209"/>
      <c r="Z693" s="209"/>
      <c r="AA693" s="209"/>
      <c r="AB693" s="213" t="s">
        <v>1134</v>
      </c>
      <c r="AC693" s="214">
        <v>41988</v>
      </c>
    </row>
    <row r="694" spans="1:29" s="198" customFormat="1" ht="45" hidden="1" x14ac:dyDescent="0.2">
      <c r="A694" s="207">
        <v>2014520000742</v>
      </c>
      <c r="B694" s="208" t="s">
        <v>1005</v>
      </c>
      <c r="C694" s="209" t="s">
        <v>56</v>
      </c>
      <c r="D694" s="209" t="s">
        <v>1430</v>
      </c>
      <c r="E694" s="216">
        <f t="shared" si="30"/>
        <v>60000000</v>
      </c>
      <c r="F694" s="211">
        <v>0</v>
      </c>
      <c r="G694" s="216">
        <v>50000000</v>
      </c>
      <c r="H694" s="211">
        <v>0</v>
      </c>
      <c r="I694" s="211">
        <v>0</v>
      </c>
      <c r="J694" s="211">
        <v>0</v>
      </c>
      <c r="K694" s="211">
        <v>10000000</v>
      </c>
      <c r="L694" s="211">
        <f t="shared" si="31"/>
        <v>0</v>
      </c>
      <c r="M694" s="211">
        <v>0</v>
      </c>
      <c r="N694" s="211">
        <v>0</v>
      </c>
      <c r="O694" s="211">
        <v>0</v>
      </c>
      <c r="P694" s="211">
        <v>0</v>
      </c>
      <c r="Q694" s="211">
        <v>0</v>
      </c>
      <c r="R694" s="211">
        <v>0</v>
      </c>
      <c r="S694" s="211">
        <f t="shared" si="32"/>
        <v>60000000</v>
      </c>
      <c r="T694" s="211">
        <v>18185</v>
      </c>
      <c r="U694" s="209" t="s">
        <v>22</v>
      </c>
      <c r="V694" s="209" t="s">
        <v>503</v>
      </c>
      <c r="W694" s="209" t="s">
        <v>23</v>
      </c>
      <c r="X694" s="209" t="s">
        <v>503</v>
      </c>
      <c r="Y694" s="209" t="s">
        <v>871</v>
      </c>
      <c r="Z694" s="209" t="s">
        <v>135</v>
      </c>
      <c r="AA694" s="209" t="s">
        <v>136</v>
      </c>
      <c r="AB694" s="213" t="s">
        <v>1129</v>
      </c>
      <c r="AC694" s="214">
        <v>42003</v>
      </c>
    </row>
    <row r="695" spans="1:29" s="198" customFormat="1" ht="33.75" hidden="1" x14ac:dyDescent="0.2">
      <c r="A695" s="207">
        <v>2014520000743</v>
      </c>
      <c r="B695" s="208" t="s">
        <v>1006</v>
      </c>
      <c r="C695" s="209" t="s">
        <v>13</v>
      </c>
      <c r="D695" s="209" t="s">
        <v>1434</v>
      </c>
      <c r="E695" s="216">
        <f t="shared" si="30"/>
        <v>130000000</v>
      </c>
      <c r="F695" s="211">
        <v>0</v>
      </c>
      <c r="G695" s="216">
        <v>130000000</v>
      </c>
      <c r="H695" s="211">
        <v>0</v>
      </c>
      <c r="I695" s="211">
        <v>0</v>
      </c>
      <c r="J695" s="211">
        <v>0</v>
      </c>
      <c r="K695" s="211">
        <v>0</v>
      </c>
      <c r="L695" s="211">
        <f t="shared" si="31"/>
        <v>0</v>
      </c>
      <c r="M695" s="211">
        <v>0</v>
      </c>
      <c r="N695" s="211">
        <v>0</v>
      </c>
      <c r="O695" s="211">
        <v>0</v>
      </c>
      <c r="P695" s="211">
        <v>0</v>
      </c>
      <c r="Q695" s="211">
        <v>0</v>
      </c>
      <c r="R695" s="211">
        <v>0</v>
      </c>
      <c r="S695" s="211">
        <f t="shared" si="32"/>
        <v>130000000</v>
      </c>
      <c r="T695" s="211">
        <v>1500</v>
      </c>
      <c r="U695" s="209" t="s">
        <v>51</v>
      </c>
      <c r="V695" s="209" t="s">
        <v>907</v>
      </c>
      <c r="W695" s="209" t="s">
        <v>29</v>
      </c>
      <c r="X695" s="209" t="s">
        <v>13</v>
      </c>
      <c r="Y695" s="209" t="s">
        <v>159</v>
      </c>
      <c r="Z695" s="209" t="s">
        <v>522</v>
      </c>
      <c r="AA695" s="209" t="s">
        <v>523</v>
      </c>
      <c r="AB695" s="213" t="s">
        <v>1129</v>
      </c>
      <c r="AC695" s="214">
        <v>41989</v>
      </c>
    </row>
    <row r="696" spans="1:29" s="198" customFormat="1" ht="45" hidden="1" x14ac:dyDescent="0.2">
      <c r="A696" s="207">
        <v>2014520000744</v>
      </c>
      <c r="B696" s="208" t="s">
        <v>1007</v>
      </c>
      <c r="C696" s="209" t="s">
        <v>35</v>
      </c>
      <c r="D696" s="209" t="s">
        <v>1423</v>
      </c>
      <c r="E696" s="216">
        <f t="shared" si="30"/>
        <v>300000000</v>
      </c>
      <c r="F696" s="211">
        <v>0</v>
      </c>
      <c r="G696" s="216">
        <v>300000000</v>
      </c>
      <c r="H696" s="211">
        <v>0</v>
      </c>
      <c r="I696" s="211">
        <v>0</v>
      </c>
      <c r="J696" s="211">
        <v>0</v>
      </c>
      <c r="K696" s="211">
        <v>0</v>
      </c>
      <c r="L696" s="211">
        <f t="shared" si="31"/>
        <v>0</v>
      </c>
      <c r="M696" s="211">
        <v>0</v>
      </c>
      <c r="N696" s="211">
        <v>0</v>
      </c>
      <c r="O696" s="211">
        <v>0</v>
      </c>
      <c r="P696" s="211">
        <v>0</v>
      </c>
      <c r="Q696" s="211">
        <v>0</v>
      </c>
      <c r="R696" s="211">
        <v>0</v>
      </c>
      <c r="S696" s="211">
        <f t="shared" si="32"/>
        <v>300000000</v>
      </c>
      <c r="T696" s="211">
        <v>56000</v>
      </c>
      <c r="U696" s="209" t="s">
        <v>22</v>
      </c>
      <c r="V696" s="209" t="s">
        <v>821</v>
      </c>
      <c r="W696" s="209" t="s">
        <v>23</v>
      </c>
      <c r="X696" s="209" t="s">
        <v>821</v>
      </c>
      <c r="Y696" s="209" t="s">
        <v>76</v>
      </c>
      <c r="Z696" s="209" t="s">
        <v>135</v>
      </c>
      <c r="AA696" s="209" t="s">
        <v>136</v>
      </c>
      <c r="AB696" s="213" t="s">
        <v>1129</v>
      </c>
      <c r="AC696" s="214">
        <v>41758</v>
      </c>
    </row>
    <row r="697" spans="1:29" s="198" customFormat="1" ht="33.75" hidden="1" x14ac:dyDescent="0.2">
      <c r="A697" s="207">
        <v>2014520000745</v>
      </c>
      <c r="B697" s="208" t="s">
        <v>1008</v>
      </c>
      <c r="C697" s="209" t="s">
        <v>13</v>
      </c>
      <c r="D697" s="209" t="s">
        <v>1434</v>
      </c>
      <c r="E697" s="216">
        <f t="shared" si="30"/>
        <v>700000000</v>
      </c>
      <c r="F697" s="211">
        <v>0</v>
      </c>
      <c r="G697" s="216">
        <v>700000000</v>
      </c>
      <c r="H697" s="211">
        <v>0</v>
      </c>
      <c r="I697" s="211">
        <v>0</v>
      </c>
      <c r="J697" s="211">
        <v>0</v>
      </c>
      <c r="K697" s="211">
        <v>0</v>
      </c>
      <c r="L697" s="211">
        <f t="shared" si="31"/>
        <v>0</v>
      </c>
      <c r="M697" s="211">
        <v>0</v>
      </c>
      <c r="N697" s="211">
        <v>0</v>
      </c>
      <c r="O697" s="211">
        <v>0</v>
      </c>
      <c r="P697" s="211">
        <v>0</v>
      </c>
      <c r="Q697" s="211">
        <v>0</v>
      </c>
      <c r="R697" s="211">
        <v>0</v>
      </c>
      <c r="S697" s="211">
        <f t="shared" si="32"/>
        <v>700000000</v>
      </c>
      <c r="T697" s="211">
        <v>173996</v>
      </c>
      <c r="U697" s="209" t="s">
        <v>51</v>
      </c>
      <c r="V697" s="209" t="s">
        <v>907</v>
      </c>
      <c r="W697" s="209" t="s">
        <v>27</v>
      </c>
      <c r="X697" s="209" t="s">
        <v>13</v>
      </c>
      <c r="Y697" s="209" t="s">
        <v>76</v>
      </c>
      <c r="Z697" s="209" t="s">
        <v>77</v>
      </c>
      <c r="AA697" s="209" t="s">
        <v>164</v>
      </c>
      <c r="AB697" s="213" t="s">
        <v>1129</v>
      </c>
      <c r="AC697" s="214">
        <v>41990</v>
      </c>
    </row>
    <row r="698" spans="1:29" s="198" customFormat="1" ht="56.25" hidden="1" x14ac:dyDescent="0.2">
      <c r="A698" s="207">
        <v>2014520000746</v>
      </c>
      <c r="B698" s="208" t="s">
        <v>1009</v>
      </c>
      <c r="C698" s="209" t="s">
        <v>13</v>
      </c>
      <c r="D698" s="209" t="s">
        <v>1434</v>
      </c>
      <c r="E698" s="216">
        <f t="shared" si="30"/>
        <v>455501760</v>
      </c>
      <c r="F698" s="211">
        <v>0</v>
      </c>
      <c r="G698" s="216">
        <v>455501760</v>
      </c>
      <c r="H698" s="211">
        <v>0</v>
      </c>
      <c r="I698" s="211">
        <v>0</v>
      </c>
      <c r="J698" s="211">
        <v>0</v>
      </c>
      <c r="K698" s="211">
        <v>0</v>
      </c>
      <c r="L698" s="211">
        <f t="shared" si="31"/>
        <v>130000000</v>
      </c>
      <c r="M698" s="211">
        <v>0</v>
      </c>
      <c r="N698" s="211">
        <v>130000000</v>
      </c>
      <c r="O698" s="211">
        <v>0</v>
      </c>
      <c r="P698" s="211">
        <v>0</v>
      </c>
      <c r="Q698" s="211">
        <v>0</v>
      </c>
      <c r="R698" s="211">
        <v>0</v>
      </c>
      <c r="S698" s="211">
        <f t="shared" si="32"/>
        <v>585501760</v>
      </c>
      <c r="T698" s="211">
        <v>15419</v>
      </c>
      <c r="U698" s="209" t="s">
        <v>360</v>
      </c>
      <c r="V698" s="209" t="s">
        <v>907</v>
      </c>
      <c r="W698" s="209" t="s">
        <v>108</v>
      </c>
      <c r="X698" s="209" t="s">
        <v>13</v>
      </c>
      <c r="Y698" s="209" t="s">
        <v>174</v>
      </c>
      <c r="Z698" s="209" t="s">
        <v>206</v>
      </c>
      <c r="AA698" s="209" t="s">
        <v>361</v>
      </c>
      <c r="AB698" s="213" t="s">
        <v>1415</v>
      </c>
      <c r="AC698" s="214">
        <v>41990</v>
      </c>
    </row>
    <row r="699" spans="1:29" s="198" customFormat="1" ht="33.75" hidden="1" x14ac:dyDescent="0.2">
      <c r="A699" s="207">
        <v>2014520000747</v>
      </c>
      <c r="B699" s="208" t="s">
        <v>1010</v>
      </c>
      <c r="C699" s="209" t="s">
        <v>13</v>
      </c>
      <c r="D699" s="209" t="s">
        <v>1434</v>
      </c>
      <c r="E699" s="216">
        <f t="shared" si="30"/>
        <v>1000000000</v>
      </c>
      <c r="F699" s="211">
        <v>0</v>
      </c>
      <c r="G699" s="216">
        <v>1000000000</v>
      </c>
      <c r="H699" s="211">
        <v>0</v>
      </c>
      <c r="I699" s="211">
        <v>0</v>
      </c>
      <c r="J699" s="211">
        <v>0</v>
      </c>
      <c r="K699" s="211">
        <v>0</v>
      </c>
      <c r="L699" s="211">
        <f t="shared" si="31"/>
        <v>0</v>
      </c>
      <c r="M699" s="211">
        <v>0</v>
      </c>
      <c r="N699" s="211">
        <v>0</v>
      </c>
      <c r="O699" s="211">
        <v>0</v>
      </c>
      <c r="P699" s="211">
        <v>0</v>
      </c>
      <c r="Q699" s="211">
        <v>0</v>
      </c>
      <c r="R699" s="211">
        <v>0</v>
      </c>
      <c r="S699" s="211">
        <f t="shared" si="32"/>
        <v>1000000000</v>
      </c>
      <c r="T699" s="211">
        <v>1205563</v>
      </c>
      <c r="U699" s="209" t="s">
        <v>32</v>
      </c>
      <c r="V699" s="209" t="s">
        <v>907</v>
      </c>
      <c r="W699" s="209" t="s">
        <v>29</v>
      </c>
      <c r="X699" s="209" t="s">
        <v>13</v>
      </c>
      <c r="Y699" s="209" t="s">
        <v>194</v>
      </c>
      <c r="Z699" s="209" t="s">
        <v>17</v>
      </c>
      <c r="AA699" s="209" t="s">
        <v>895</v>
      </c>
      <c r="AB699" s="213" t="s">
        <v>1415</v>
      </c>
      <c r="AC699" s="214">
        <v>41990</v>
      </c>
    </row>
    <row r="700" spans="1:29" s="198" customFormat="1" ht="56.25" hidden="1" x14ac:dyDescent="0.2">
      <c r="A700" s="207">
        <v>2014520000748</v>
      </c>
      <c r="B700" s="208" t="s">
        <v>1011</v>
      </c>
      <c r="C700" s="209" t="s">
        <v>13</v>
      </c>
      <c r="D700" s="209" t="s">
        <v>1434</v>
      </c>
      <c r="E700" s="216">
        <f t="shared" si="30"/>
        <v>335800000</v>
      </c>
      <c r="F700" s="211">
        <v>0</v>
      </c>
      <c r="G700" s="216">
        <v>335800000</v>
      </c>
      <c r="H700" s="211">
        <v>0</v>
      </c>
      <c r="I700" s="211">
        <v>0</v>
      </c>
      <c r="J700" s="211">
        <v>0</v>
      </c>
      <c r="K700" s="211">
        <v>0</v>
      </c>
      <c r="L700" s="211">
        <f t="shared" si="31"/>
        <v>191600000</v>
      </c>
      <c r="M700" s="211">
        <v>0</v>
      </c>
      <c r="N700" s="211">
        <v>191600000</v>
      </c>
      <c r="O700" s="211">
        <v>0</v>
      </c>
      <c r="P700" s="211">
        <v>0</v>
      </c>
      <c r="Q700" s="211">
        <v>0</v>
      </c>
      <c r="R700" s="211">
        <v>0</v>
      </c>
      <c r="S700" s="211">
        <f t="shared" si="32"/>
        <v>527400000</v>
      </c>
      <c r="T700" s="211">
        <v>1541950</v>
      </c>
      <c r="U700" s="209" t="s">
        <v>360</v>
      </c>
      <c r="V700" s="209" t="s">
        <v>907</v>
      </c>
      <c r="W700" s="209" t="s">
        <v>108</v>
      </c>
      <c r="X700" s="209" t="s">
        <v>13</v>
      </c>
      <c r="Y700" s="209" t="s">
        <v>174</v>
      </c>
      <c r="Z700" s="209" t="s">
        <v>206</v>
      </c>
      <c r="AA700" s="209" t="s">
        <v>361</v>
      </c>
      <c r="AB700" s="213" t="s">
        <v>1415</v>
      </c>
      <c r="AC700" s="214">
        <v>41990</v>
      </c>
    </row>
    <row r="701" spans="1:29" s="198" customFormat="1" ht="33.75" hidden="1" x14ac:dyDescent="0.2">
      <c r="A701" s="207">
        <v>2014520000749</v>
      </c>
      <c r="B701" s="208" t="s">
        <v>1012</v>
      </c>
      <c r="C701" s="209" t="s">
        <v>13</v>
      </c>
      <c r="D701" s="209" t="s">
        <v>1434</v>
      </c>
      <c r="E701" s="216">
        <f t="shared" si="30"/>
        <v>300000000</v>
      </c>
      <c r="F701" s="211">
        <v>0</v>
      </c>
      <c r="G701" s="216">
        <v>300000000</v>
      </c>
      <c r="H701" s="211">
        <v>0</v>
      </c>
      <c r="I701" s="211">
        <v>0</v>
      </c>
      <c r="J701" s="211">
        <v>0</v>
      </c>
      <c r="K701" s="211">
        <v>0</v>
      </c>
      <c r="L701" s="211">
        <f t="shared" si="31"/>
        <v>0</v>
      </c>
      <c r="M701" s="211">
        <v>0</v>
      </c>
      <c r="N701" s="211">
        <v>0</v>
      </c>
      <c r="O701" s="211">
        <v>0</v>
      </c>
      <c r="P701" s="211">
        <v>0</v>
      </c>
      <c r="Q701" s="211">
        <v>0</v>
      </c>
      <c r="R701" s="211">
        <v>0</v>
      </c>
      <c r="S701" s="211">
        <f t="shared" si="32"/>
        <v>300000000</v>
      </c>
      <c r="T701" s="211">
        <v>1205563</v>
      </c>
      <c r="U701" s="209" t="s">
        <v>32</v>
      </c>
      <c r="V701" s="209" t="s">
        <v>907</v>
      </c>
      <c r="W701" s="209" t="s">
        <v>29</v>
      </c>
      <c r="X701" s="209" t="s">
        <v>13</v>
      </c>
      <c r="Y701" s="209" t="s">
        <v>194</v>
      </c>
      <c r="Z701" s="209" t="s">
        <v>17</v>
      </c>
      <c r="AA701" s="209" t="s">
        <v>895</v>
      </c>
      <c r="AB701" s="213" t="s">
        <v>1129</v>
      </c>
      <c r="AC701" s="214">
        <v>41990</v>
      </c>
    </row>
    <row r="702" spans="1:29" s="198" customFormat="1" ht="33.75" hidden="1" x14ac:dyDescent="0.2">
      <c r="A702" s="207">
        <v>2014520000750</v>
      </c>
      <c r="B702" s="208" t="s">
        <v>1167</v>
      </c>
      <c r="C702" s="209" t="s">
        <v>13</v>
      </c>
      <c r="D702" s="225" t="s">
        <v>1434</v>
      </c>
      <c r="E702" s="216">
        <f t="shared" si="30"/>
        <v>500000000</v>
      </c>
      <c r="F702" s="211">
        <v>0</v>
      </c>
      <c r="G702" s="216">
        <v>500000000</v>
      </c>
      <c r="H702" s="211">
        <v>0</v>
      </c>
      <c r="I702" s="211">
        <v>0</v>
      </c>
      <c r="J702" s="211">
        <v>0</v>
      </c>
      <c r="K702" s="211">
        <v>0</v>
      </c>
      <c r="L702" s="211">
        <f t="shared" si="31"/>
        <v>0</v>
      </c>
      <c r="M702" s="211">
        <v>0</v>
      </c>
      <c r="N702" s="211">
        <v>0</v>
      </c>
      <c r="O702" s="211">
        <v>0</v>
      </c>
      <c r="P702" s="211">
        <v>0</v>
      </c>
      <c r="Q702" s="211">
        <v>0</v>
      </c>
      <c r="R702" s="211">
        <v>0</v>
      </c>
      <c r="S702" s="211">
        <f t="shared" si="32"/>
        <v>500000000</v>
      </c>
      <c r="T702" s="211">
        <v>1025332</v>
      </c>
      <c r="U702" s="209" t="s">
        <v>1418</v>
      </c>
      <c r="V702" s="225" t="s">
        <v>1037</v>
      </c>
      <c r="W702" s="240" t="s">
        <v>1314</v>
      </c>
      <c r="X702" s="225" t="s">
        <v>1037</v>
      </c>
      <c r="Y702" s="225" t="s">
        <v>194</v>
      </c>
      <c r="Z702" s="225" t="s">
        <v>17</v>
      </c>
      <c r="AA702" s="225" t="s">
        <v>657</v>
      </c>
      <c r="AB702" s="213" t="s">
        <v>1129</v>
      </c>
      <c r="AC702" s="214">
        <v>42052</v>
      </c>
    </row>
    <row r="703" spans="1:29" s="220" customFormat="1" ht="33.75" hidden="1" x14ac:dyDescent="0.25">
      <c r="A703" s="207">
        <v>2014520000751</v>
      </c>
      <c r="B703" s="208" t="s">
        <v>1168</v>
      </c>
      <c r="C703" s="209" t="s">
        <v>13</v>
      </c>
      <c r="D703" s="225" t="s">
        <v>1434</v>
      </c>
      <c r="E703" s="216">
        <f t="shared" si="30"/>
        <v>210000000</v>
      </c>
      <c r="F703" s="211">
        <v>0</v>
      </c>
      <c r="G703" s="216">
        <v>210000000</v>
      </c>
      <c r="H703" s="211">
        <v>0</v>
      </c>
      <c r="I703" s="211">
        <v>0</v>
      </c>
      <c r="J703" s="211">
        <v>0</v>
      </c>
      <c r="K703" s="211">
        <v>0</v>
      </c>
      <c r="L703" s="211">
        <f t="shared" si="31"/>
        <v>0</v>
      </c>
      <c r="M703" s="211">
        <v>0</v>
      </c>
      <c r="N703" s="211">
        <v>0</v>
      </c>
      <c r="O703" s="211">
        <v>0</v>
      </c>
      <c r="P703" s="211">
        <v>0</v>
      </c>
      <c r="Q703" s="211">
        <v>0</v>
      </c>
      <c r="R703" s="211">
        <v>0</v>
      </c>
      <c r="S703" s="211">
        <f t="shared" si="32"/>
        <v>210000000</v>
      </c>
      <c r="T703" s="211">
        <v>1025332</v>
      </c>
      <c r="U703" s="209" t="s">
        <v>1418</v>
      </c>
      <c r="V703" s="225" t="s">
        <v>1037</v>
      </c>
      <c r="W703" s="240" t="s">
        <v>1314</v>
      </c>
      <c r="X703" s="225" t="s">
        <v>1037</v>
      </c>
      <c r="Y703" s="225" t="s">
        <v>194</v>
      </c>
      <c r="Z703" s="225" t="s">
        <v>17</v>
      </c>
      <c r="AA703" s="225" t="s">
        <v>657</v>
      </c>
      <c r="AB703" s="213" t="s">
        <v>1129</v>
      </c>
      <c r="AC703" s="214">
        <v>42052</v>
      </c>
    </row>
    <row r="704" spans="1:29" s="198" customFormat="1" ht="56.25" hidden="1" x14ac:dyDescent="0.2">
      <c r="A704" s="207">
        <v>2014520000752</v>
      </c>
      <c r="B704" s="208" t="s">
        <v>1013</v>
      </c>
      <c r="C704" s="209" t="s">
        <v>13</v>
      </c>
      <c r="D704" s="209" t="s">
        <v>1434</v>
      </c>
      <c r="E704" s="216">
        <f t="shared" si="30"/>
        <v>190000000</v>
      </c>
      <c r="F704" s="211">
        <v>0</v>
      </c>
      <c r="G704" s="216">
        <v>190000000</v>
      </c>
      <c r="H704" s="211">
        <v>0</v>
      </c>
      <c r="I704" s="211">
        <v>0</v>
      </c>
      <c r="J704" s="211">
        <v>0</v>
      </c>
      <c r="K704" s="211">
        <v>0</v>
      </c>
      <c r="L704" s="211">
        <f t="shared" si="31"/>
        <v>187313113</v>
      </c>
      <c r="M704" s="211">
        <v>0</v>
      </c>
      <c r="N704" s="211">
        <v>187313113</v>
      </c>
      <c r="O704" s="211">
        <v>0</v>
      </c>
      <c r="P704" s="211">
        <v>0</v>
      </c>
      <c r="Q704" s="211">
        <v>0</v>
      </c>
      <c r="R704" s="211">
        <v>0</v>
      </c>
      <c r="S704" s="211">
        <f t="shared" si="32"/>
        <v>377313113</v>
      </c>
      <c r="T704" s="211">
        <v>154196</v>
      </c>
      <c r="U704" s="209" t="s">
        <v>360</v>
      </c>
      <c r="V704" s="209" t="s">
        <v>907</v>
      </c>
      <c r="W704" s="209" t="s">
        <v>108</v>
      </c>
      <c r="X704" s="209" t="s">
        <v>13</v>
      </c>
      <c r="Y704" s="209" t="s">
        <v>174</v>
      </c>
      <c r="Z704" s="209" t="s">
        <v>206</v>
      </c>
      <c r="AA704" s="209" t="s">
        <v>361</v>
      </c>
      <c r="AB704" s="213" t="s">
        <v>1415</v>
      </c>
      <c r="AC704" s="214">
        <v>41991</v>
      </c>
    </row>
    <row r="705" spans="1:29" s="198" customFormat="1" ht="33.75" hidden="1" x14ac:dyDescent="0.2">
      <c r="A705" s="207">
        <v>2014520000753</v>
      </c>
      <c r="B705" s="208" t="s">
        <v>1014</v>
      </c>
      <c r="C705" s="209" t="s">
        <v>13</v>
      </c>
      <c r="D705" s="209" t="s">
        <v>1434</v>
      </c>
      <c r="E705" s="216">
        <f t="shared" si="30"/>
        <v>1500000000</v>
      </c>
      <c r="F705" s="211">
        <v>0</v>
      </c>
      <c r="G705" s="216">
        <v>1500000000</v>
      </c>
      <c r="H705" s="211">
        <v>0</v>
      </c>
      <c r="I705" s="211">
        <v>0</v>
      </c>
      <c r="J705" s="211">
        <v>0</v>
      </c>
      <c r="K705" s="211">
        <v>0</v>
      </c>
      <c r="L705" s="211">
        <f t="shared" si="31"/>
        <v>0</v>
      </c>
      <c r="M705" s="211">
        <v>0</v>
      </c>
      <c r="N705" s="211">
        <v>0</v>
      </c>
      <c r="O705" s="211">
        <v>0</v>
      </c>
      <c r="P705" s="211">
        <v>0</v>
      </c>
      <c r="Q705" s="211">
        <v>0</v>
      </c>
      <c r="R705" s="211">
        <v>0</v>
      </c>
      <c r="S705" s="211">
        <f t="shared" si="32"/>
        <v>1500000000</v>
      </c>
      <c r="T705" s="211">
        <v>1701840</v>
      </c>
      <c r="U705" s="209" t="s">
        <v>12</v>
      </c>
      <c r="V705" s="209" t="s">
        <v>907</v>
      </c>
      <c r="W705" s="209" t="s">
        <v>34</v>
      </c>
      <c r="X705" s="209" t="s">
        <v>13</v>
      </c>
      <c r="Y705" s="209" t="s">
        <v>145</v>
      </c>
      <c r="Z705" s="209" t="s">
        <v>278</v>
      </c>
      <c r="AA705" s="209" t="s">
        <v>279</v>
      </c>
      <c r="AB705" s="213" t="s">
        <v>1129</v>
      </c>
      <c r="AC705" s="214">
        <v>41991</v>
      </c>
    </row>
    <row r="706" spans="1:29" s="198" customFormat="1" ht="45" hidden="1" x14ac:dyDescent="0.2">
      <c r="A706" s="207">
        <v>2014520000754</v>
      </c>
      <c r="B706" s="208" t="s">
        <v>1015</v>
      </c>
      <c r="C706" s="209" t="s">
        <v>13</v>
      </c>
      <c r="D706" s="209" t="s">
        <v>1434</v>
      </c>
      <c r="E706" s="216">
        <f t="shared" si="30"/>
        <v>125000000</v>
      </c>
      <c r="F706" s="211">
        <v>0</v>
      </c>
      <c r="G706" s="216">
        <v>125000000</v>
      </c>
      <c r="H706" s="211">
        <v>0</v>
      </c>
      <c r="I706" s="211">
        <v>0</v>
      </c>
      <c r="J706" s="211">
        <v>0</v>
      </c>
      <c r="K706" s="211">
        <v>0</v>
      </c>
      <c r="L706" s="211">
        <f t="shared" si="31"/>
        <v>0</v>
      </c>
      <c r="M706" s="211">
        <v>0</v>
      </c>
      <c r="N706" s="211">
        <v>0</v>
      </c>
      <c r="O706" s="211">
        <v>0</v>
      </c>
      <c r="P706" s="211">
        <v>0</v>
      </c>
      <c r="Q706" s="211">
        <v>0</v>
      </c>
      <c r="R706" s="211">
        <v>0</v>
      </c>
      <c r="S706" s="211">
        <f t="shared" si="32"/>
        <v>125000000</v>
      </c>
      <c r="T706" s="211">
        <v>1660087</v>
      </c>
      <c r="U706" s="209" t="s">
        <v>32</v>
      </c>
      <c r="V706" s="209" t="s">
        <v>907</v>
      </c>
      <c r="W706" s="209" t="s">
        <v>29</v>
      </c>
      <c r="X706" s="209" t="s">
        <v>13</v>
      </c>
      <c r="Y706" s="209" t="s">
        <v>311</v>
      </c>
      <c r="Z706" s="209" t="s">
        <v>312</v>
      </c>
      <c r="AA706" s="209" t="s">
        <v>313</v>
      </c>
      <c r="AB706" s="213" t="s">
        <v>1129</v>
      </c>
      <c r="AC706" s="214">
        <v>41992</v>
      </c>
    </row>
    <row r="707" spans="1:29" s="198" customFormat="1" ht="45" hidden="1" x14ac:dyDescent="0.2">
      <c r="A707" s="207">
        <v>2014520000755</v>
      </c>
      <c r="B707" s="208" t="s">
        <v>1013</v>
      </c>
      <c r="C707" s="209" t="s">
        <v>13</v>
      </c>
      <c r="D707" s="209" t="s">
        <v>1434</v>
      </c>
      <c r="E707" s="216">
        <f t="shared" si="30"/>
        <v>261847630</v>
      </c>
      <c r="F707" s="211">
        <v>0</v>
      </c>
      <c r="G707" s="216">
        <v>261847630</v>
      </c>
      <c r="H707" s="211">
        <v>0</v>
      </c>
      <c r="I707" s="211">
        <v>0</v>
      </c>
      <c r="J707" s="211">
        <v>0</v>
      </c>
      <c r="K707" s="211">
        <v>0</v>
      </c>
      <c r="L707" s="211">
        <f t="shared" si="31"/>
        <v>0</v>
      </c>
      <c r="M707" s="211">
        <v>0</v>
      </c>
      <c r="N707" s="211">
        <v>0</v>
      </c>
      <c r="O707" s="211">
        <v>0</v>
      </c>
      <c r="P707" s="211">
        <v>0</v>
      </c>
      <c r="Q707" s="211">
        <v>0</v>
      </c>
      <c r="R707" s="211">
        <v>0</v>
      </c>
      <c r="S707" s="211">
        <f t="shared" si="32"/>
        <v>261847630</v>
      </c>
      <c r="T707" s="211">
        <v>1744228</v>
      </c>
      <c r="U707" s="209" t="s">
        <v>22</v>
      </c>
      <c r="V707" s="209" t="s">
        <v>22</v>
      </c>
      <c r="W707" s="209" t="s">
        <v>23</v>
      </c>
      <c r="X707" s="209" t="s">
        <v>22</v>
      </c>
      <c r="Y707" s="209" t="s">
        <v>76</v>
      </c>
      <c r="Z707" s="209" t="s">
        <v>135</v>
      </c>
      <c r="AA707" s="209" t="s">
        <v>136</v>
      </c>
      <c r="AB707" s="213" t="s">
        <v>1129</v>
      </c>
      <c r="AC707" s="214">
        <v>41992</v>
      </c>
    </row>
    <row r="708" spans="1:29" s="198" customFormat="1" ht="45" hidden="1" x14ac:dyDescent="0.2">
      <c r="A708" s="207">
        <v>2014520000756</v>
      </c>
      <c r="B708" s="208" t="s">
        <v>1016</v>
      </c>
      <c r="C708" s="209" t="s">
        <v>13</v>
      </c>
      <c r="D708" s="209" t="s">
        <v>1434</v>
      </c>
      <c r="E708" s="216">
        <f t="shared" si="30"/>
        <v>81643980</v>
      </c>
      <c r="F708" s="211">
        <v>0</v>
      </c>
      <c r="G708" s="216">
        <v>81643980</v>
      </c>
      <c r="H708" s="211">
        <v>0</v>
      </c>
      <c r="I708" s="211">
        <v>0</v>
      </c>
      <c r="J708" s="211">
        <v>0</v>
      </c>
      <c r="K708" s="211">
        <v>0</v>
      </c>
      <c r="L708" s="211">
        <f t="shared" si="31"/>
        <v>0</v>
      </c>
      <c r="M708" s="211">
        <v>0</v>
      </c>
      <c r="N708" s="211">
        <v>0</v>
      </c>
      <c r="O708" s="211">
        <v>0</v>
      </c>
      <c r="P708" s="211">
        <v>0</v>
      </c>
      <c r="Q708" s="211">
        <v>0</v>
      </c>
      <c r="R708" s="211">
        <v>0</v>
      </c>
      <c r="S708" s="211">
        <f t="shared" si="32"/>
        <v>81643980</v>
      </c>
      <c r="T708" s="211">
        <v>1744228</v>
      </c>
      <c r="U708" s="209" t="s">
        <v>22</v>
      </c>
      <c r="V708" s="209" t="s">
        <v>22</v>
      </c>
      <c r="W708" s="209" t="s">
        <v>23</v>
      </c>
      <c r="X708" s="209" t="s">
        <v>22</v>
      </c>
      <c r="Y708" s="209" t="s">
        <v>76</v>
      </c>
      <c r="Z708" s="209" t="s">
        <v>135</v>
      </c>
      <c r="AA708" s="209" t="s">
        <v>136</v>
      </c>
      <c r="AB708" s="213" t="s">
        <v>1129</v>
      </c>
      <c r="AC708" s="214">
        <v>41992</v>
      </c>
    </row>
    <row r="709" spans="1:29" s="198" customFormat="1" ht="45" hidden="1" x14ac:dyDescent="0.2">
      <c r="A709" s="207">
        <v>2014520000757</v>
      </c>
      <c r="B709" s="208" t="s">
        <v>1017</v>
      </c>
      <c r="C709" s="209" t="s">
        <v>13</v>
      </c>
      <c r="D709" s="209" t="s">
        <v>1434</v>
      </c>
      <c r="E709" s="216">
        <f t="shared" si="30"/>
        <v>3061000000</v>
      </c>
      <c r="F709" s="211">
        <v>0</v>
      </c>
      <c r="G709" s="216">
        <v>3061000000</v>
      </c>
      <c r="H709" s="211">
        <v>0</v>
      </c>
      <c r="I709" s="211">
        <v>0</v>
      </c>
      <c r="J709" s="211">
        <v>0</v>
      </c>
      <c r="K709" s="211">
        <v>0</v>
      </c>
      <c r="L709" s="211">
        <f t="shared" si="31"/>
        <v>0</v>
      </c>
      <c r="M709" s="211">
        <v>0</v>
      </c>
      <c r="N709" s="211">
        <v>0</v>
      </c>
      <c r="O709" s="211">
        <v>0</v>
      </c>
      <c r="P709" s="211">
        <v>0</v>
      </c>
      <c r="Q709" s="211">
        <v>0</v>
      </c>
      <c r="R709" s="211">
        <v>0</v>
      </c>
      <c r="S709" s="211">
        <f t="shared" si="32"/>
        <v>3061000000</v>
      </c>
      <c r="T709" s="211">
        <v>416452</v>
      </c>
      <c r="U709" s="209" t="s">
        <v>22</v>
      </c>
      <c r="V709" s="209" t="s">
        <v>22</v>
      </c>
      <c r="W709" s="209" t="s">
        <v>23</v>
      </c>
      <c r="X709" s="209" t="s">
        <v>22</v>
      </c>
      <c r="Y709" s="209" t="s">
        <v>76</v>
      </c>
      <c r="Z709" s="209" t="s">
        <v>135</v>
      </c>
      <c r="AA709" s="209" t="s">
        <v>136</v>
      </c>
      <c r="AB709" s="213" t="s">
        <v>1129</v>
      </c>
      <c r="AC709" s="214">
        <v>41992</v>
      </c>
    </row>
    <row r="710" spans="1:29" s="198" customFormat="1" ht="45" hidden="1" x14ac:dyDescent="0.2">
      <c r="A710" s="207">
        <v>2014520000758</v>
      </c>
      <c r="B710" s="208" t="s">
        <v>1018</v>
      </c>
      <c r="C710" s="209" t="s">
        <v>13</v>
      </c>
      <c r="D710" s="209" t="s">
        <v>1434</v>
      </c>
      <c r="E710" s="216">
        <f t="shared" si="30"/>
        <v>567336000</v>
      </c>
      <c r="F710" s="211">
        <v>0</v>
      </c>
      <c r="G710" s="216">
        <v>567336000</v>
      </c>
      <c r="H710" s="211">
        <v>0</v>
      </c>
      <c r="I710" s="211">
        <v>0</v>
      </c>
      <c r="J710" s="211">
        <v>0</v>
      </c>
      <c r="K710" s="211">
        <v>0</v>
      </c>
      <c r="L710" s="211">
        <f t="shared" si="31"/>
        <v>0</v>
      </c>
      <c r="M710" s="211">
        <v>0</v>
      </c>
      <c r="N710" s="211">
        <v>0</v>
      </c>
      <c r="O710" s="211">
        <v>0</v>
      </c>
      <c r="P710" s="211">
        <v>0</v>
      </c>
      <c r="Q710" s="211">
        <v>0</v>
      </c>
      <c r="R710" s="211">
        <v>0</v>
      </c>
      <c r="S710" s="211">
        <f t="shared" si="32"/>
        <v>567336000</v>
      </c>
      <c r="T710" s="211">
        <v>1789362</v>
      </c>
      <c r="U710" s="209" t="s">
        <v>22</v>
      </c>
      <c r="V710" s="209" t="s">
        <v>22</v>
      </c>
      <c r="W710" s="209" t="s">
        <v>23</v>
      </c>
      <c r="X710" s="209" t="s">
        <v>22</v>
      </c>
      <c r="Y710" s="209" t="s">
        <v>76</v>
      </c>
      <c r="Z710" s="209" t="s">
        <v>135</v>
      </c>
      <c r="AA710" s="209" t="s">
        <v>136</v>
      </c>
      <c r="AB710" s="213" t="s">
        <v>1129</v>
      </c>
      <c r="AC710" s="214">
        <v>41992</v>
      </c>
    </row>
    <row r="711" spans="1:29" s="198" customFormat="1" ht="56.25" hidden="1" x14ac:dyDescent="0.2">
      <c r="A711" s="207">
        <v>2014520000759</v>
      </c>
      <c r="B711" s="208" t="s">
        <v>1019</v>
      </c>
      <c r="C711" s="209" t="s">
        <v>13</v>
      </c>
      <c r="D711" s="209" t="s">
        <v>1434</v>
      </c>
      <c r="E711" s="216">
        <f t="shared" si="30"/>
        <v>725256999</v>
      </c>
      <c r="F711" s="211">
        <v>0</v>
      </c>
      <c r="G711" s="216">
        <v>725256999</v>
      </c>
      <c r="H711" s="211">
        <v>0</v>
      </c>
      <c r="I711" s="211">
        <v>0</v>
      </c>
      <c r="J711" s="211">
        <v>0</v>
      </c>
      <c r="K711" s="211">
        <v>0</v>
      </c>
      <c r="L711" s="211">
        <f t="shared" si="31"/>
        <v>0</v>
      </c>
      <c r="M711" s="211">
        <v>0</v>
      </c>
      <c r="N711" s="211">
        <v>0</v>
      </c>
      <c r="O711" s="211">
        <v>0</v>
      </c>
      <c r="P711" s="211">
        <v>0</v>
      </c>
      <c r="Q711" s="211">
        <v>0</v>
      </c>
      <c r="R711" s="211">
        <v>0</v>
      </c>
      <c r="S711" s="211">
        <f t="shared" si="32"/>
        <v>725256999</v>
      </c>
      <c r="T711" s="211">
        <v>1744228</v>
      </c>
      <c r="U711" s="209" t="s">
        <v>22</v>
      </c>
      <c r="V711" s="209" t="s">
        <v>22</v>
      </c>
      <c r="W711" s="209" t="s">
        <v>23</v>
      </c>
      <c r="X711" s="209" t="s">
        <v>22</v>
      </c>
      <c r="Y711" s="209" t="s">
        <v>76</v>
      </c>
      <c r="Z711" s="209" t="s">
        <v>135</v>
      </c>
      <c r="AA711" s="209" t="s">
        <v>136</v>
      </c>
      <c r="AB711" s="213" t="s">
        <v>1129</v>
      </c>
      <c r="AC711" s="214">
        <v>41992</v>
      </c>
    </row>
    <row r="712" spans="1:29" s="198" customFormat="1" ht="45" hidden="1" x14ac:dyDescent="0.2">
      <c r="A712" s="207">
        <v>2014520000760</v>
      </c>
      <c r="B712" s="208" t="s">
        <v>1020</v>
      </c>
      <c r="C712" s="209" t="s">
        <v>13</v>
      </c>
      <c r="D712" s="209" t="s">
        <v>1434</v>
      </c>
      <c r="E712" s="216">
        <f t="shared" ref="E712:E775" si="33">+F712+G712+H712+I712+J712+K712</f>
        <v>253821870</v>
      </c>
      <c r="F712" s="211">
        <v>0</v>
      </c>
      <c r="G712" s="216">
        <v>253821870</v>
      </c>
      <c r="H712" s="211">
        <v>0</v>
      </c>
      <c r="I712" s="211">
        <v>0</v>
      </c>
      <c r="J712" s="211">
        <v>0</v>
      </c>
      <c r="K712" s="211">
        <v>0</v>
      </c>
      <c r="L712" s="211">
        <f t="shared" ref="L712:L775" si="34">+M712+N712+O712+P712+Q712+R712</f>
        <v>0</v>
      </c>
      <c r="M712" s="211">
        <v>0</v>
      </c>
      <c r="N712" s="211">
        <v>0</v>
      </c>
      <c r="O712" s="211">
        <v>0</v>
      </c>
      <c r="P712" s="211">
        <v>0</v>
      </c>
      <c r="Q712" s="211">
        <v>0</v>
      </c>
      <c r="R712" s="211">
        <v>0</v>
      </c>
      <c r="S712" s="211">
        <f t="shared" ref="S712:S775" si="35">+E712+L712</f>
        <v>253821870</v>
      </c>
      <c r="T712" s="211">
        <v>1744228</v>
      </c>
      <c r="U712" s="209" t="s">
        <v>22</v>
      </c>
      <c r="V712" s="209" t="s">
        <v>22</v>
      </c>
      <c r="W712" s="209" t="s">
        <v>23</v>
      </c>
      <c r="X712" s="209" t="s">
        <v>22</v>
      </c>
      <c r="Y712" s="209" t="s">
        <v>76</v>
      </c>
      <c r="Z712" s="209" t="s">
        <v>135</v>
      </c>
      <c r="AA712" s="209" t="s">
        <v>136</v>
      </c>
      <c r="AB712" s="213" t="s">
        <v>1129</v>
      </c>
      <c r="AC712" s="214">
        <v>41992</v>
      </c>
    </row>
    <row r="713" spans="1:29" s="198" customFormat="1" ht="45" hidden="1" x14ac:dyDescent="0.2">
      <c r="A713" s="207">
        <v>2014520000761</v>
      </c>
      <c r="B713" s="208" t="s">
        <v>1021</v>
      </c>
      <c r="C713" s="209" t="s">
        <v>13</v>
      </c>
      <c r="D713" s="209" t="s">
        <v>1434</v>
      </c>
      <c r="E713" s="216">
        <f t="shared" si="33"/>
        <v>5775546306</v>
      </c>
      <c r="F713" s="211">
        <v>0</v>
      </c>
      <c r="G713" s="216">
        <v>5775546306</v>
      </c>
      <c r="H713" s="211">
        <v>0</v>
      </c>
      <c r="I713" s="211">
        <v>0</v>
      </c>
      <c r="J713" s="211">
        <v>0</v>
      </c>
      <c r="K713" s="211">
        <v>0</v>
      </c>
      <c r="L713" s="211">
        <f t="shared" si="34"/>
        <v>0</v>
      </c>
      <c r="M713" s="211">
        <v>0</v>
      </c>
      <c r="N713" s="211">
        <v>0</v>
      </c>
      <c r="O713" s="211">
        <v>0</v>
      </c>
      <c r="P713" s="211">
        <v>0</v>
      </c>
      <c r="Q713" s="211">
        <v>0</v>
      </c>
      <c r="R713" s="211">
        <v>0</v>
      </c>
      <c r="S713" s="211">
        <f t="shared" si="35"/>
        <v>5775546306</v>
      </c>
      <c r="T713" s="211">
        <v>1744228</v>
      </c>
      <c r="U713" s="209" t="s">
        <v>22</v>
      </c>
      <c r="V713" s="209" t="s">
        <v>22</v>
      </c>
      <c r="W713" s="209" t="s">
        <v>23</v>
      </c>
      <c r="X713" s="209" t="s">
        <v>22</v>
      </c>
      <c r="Y713" s="209" t="s">
        <v>76</v>
      </c>
      <c r="Z713" s="209" t="s">
        <v>135</v>
      </c>
      <c r="AA713" s="209" t="s">
        <v>136</v>
      </c>
      <c r="AB713" s="213" t="s">
        <v>1129</v>
      </c>
      <c r="AC713" s="214">
        <v>41992</v>
      </c>
    </row>
    <row r="714" spans="1:29" s="198" customFormat="1" ht="56.25" hidden="1" x14ac:dyDescent="0.2">
      <c r="A714" s="207">
        <v>2014520000762</v>
      </c>
      <c r="B714" s="208" t="s">
        <v>1022</v>
      </c>
      <c r="C714" s="209" t="s">
        <v>13</v>
      </c>
      <c r="D714" s="209" t="s">
        <v>1434</v>
      </c>
      <c r="E714" s="216">
        <f t="shared" si="33"/>
        <v>352667880</v>
      </c>
      <c r="F714" s="211">
        <v>0</v>
      </c>
      <c r="G714" s="216">
        <v>352667880</v>
      </c>
      <c r="H714" s="211">
        <v>0</v>
      </c>
      <c r="I714" s="211">
        <v>0</v>
      </c>
      <c r="J714" s="211">
        <v>0</v>
      </c>
      <c r="K714" s="211">
        <v>0</v>
      </c>
      <c r="L714" s="211">
        <f t="shared" si="34"/>
        <v>0</v>
      </c>
      <c r="M714" s="211">
        <v>0</v>
      </c>
      <c r="N714" s="211">
        <v>0</v>
      </c>
      <c r="O714" s="211">
        <v>0</v>
      </c>
      <c r="P714" s="211">
        <v>0</v>
      </c>
      <c r="Q714" s="211">
        <v>0</v>
      </c>
      <c r="R714" s="211">
        <v>0</v>
      </c>
      <c r="S714" s="211">
        <f t="shared" si="35"/>
        <v>352667880</v>
      </c>
      <c r="T714" s="211">
        <v>1744228</v>
      </c>
      <c r="U714" s="209" t="s">
        <v>22</v>
      </c>
      <c r="V714" s="209" t="s">
        <v>22</v>
      </c>
      <c r="W714" s="209" t="s">
        <v>23</v>
      </c>
      <c r="X714" s="209" t="s">
        <v>22</v>
      </c>
      <c r="Y714" s="209" t="s">
        <v>76</v>
      </c>
      <c r="Z714" s="209" t="s">
        <v>135</v>
      </c>
      <c r="AA714" s="209" t="s">
        <v>136</v>
      </c>
      <c r="AB714" s="213" t="s">
        <v>1129</v>
      </c>
      <c r="AC714" s="214">
        <v>41992</v>
      </c>
    </row>
    <row r="715" spans="1:29" s="198" customFormat="1" ht="45" hidden="1" x14ac:dyDescent="0.2">
      <c r="A715" s="207">
        <v>2014520000763</v>
      </c>
      <c r="B715" s="208" t="s">
        <v>1023</v>
      </c>
      <c r="C715" s="209" t="s">
        <v>13</v>
      </c>
      <c r="D715" s="209" t="s">
        <v>1434</v>
      </c>
      <c r="E715" s="216">
        <f t="shared" si="33"/>
        <v>353265356</v>
      </c>
      <c r="F715" s="211">
        <v>0</v>
      </c>
      <c r="G715" s="216">
        <v>353265356</v>
      </c>
      <c r="H715" s="211">
        <v>0</v>
      </c>
      <c r="I715" s="211">
        <v>0</v>
      </c>
      <c r="J715" s="211">
        <v>0</v>
      </c>
      <c r="K715" s="211">
        <v>0</v>
      </c>
      <c r="L715" s="211">
        <f t="shared" si="34"/>
        <v>0</v>
      </c>
      <c r="M715" s="211">
        <v>0</v>
      </c>
      <c r="N715" s="211">
        <v>0</v>
      </c>
      <c r="O715" s="211">
        <v>0</v>
      </c>
      <c r="P715" s="211">
        <v>0</v>
      </c>
      <c r="Q715" s="211">
        <v>0</v>
      </c>
      <c r="R715" s="211">
        <v>0</v>
      </c>
      <c r="S715" s="211">
        <f t="shared" si="35"/>
        <v>353265356</v>
      </c>
      <c r="T715" s="211">
        <v>1744228</v>
      </c>
      <c r="U715" s="209" t="s">
        <v>22</v>
      </c>
      <c r="V715" s="209" t="s">
        <v>22</v>
      </c>
      <c r="W715" s="209" t="s">
        <v>23</v>
      </c>
      <c r="X715" s="209" t="s">
        <v>22</v>
      </c>
      <c r="Y715" s="209" t="s">
        <v>76</v>
      </c>
      <c r="Z715" s="209" t="s">
        <v>135</v>
      </c>
      <c r="AA715" s="209" t="s">
        <v>136</v>
      </c>
      <c r="AB715" s="213" t="s">
        <v>1129</v>
      </c>
      <c r="AC715" s="214">
        <v>41992</v>
      </c>
    </row>
    <row r="716" spans="1:29" s="198" customFormat="1" ht="56.25" hidden="1" x14ac:dyDescent="0.2">
      <c r="A716" s="207">
        <v>2014520000764</v>
      </c>
      <c r="B716" s="208" t="s">
        <v>1024</v>
      </c>
      <c r="C716" s="209" t="s">
        <v>13</v>
      </c>
      <c r="D716" s="209" t="s">
        <v>1434</v>
      </c>
      <c r="E716" s="216">
        <f t="shared" si="33"/>
        <v>746014580</v>
      </c>
      <c r="F716" s="211">
        <v>0</v>
      </c>
      <c r="G716" s="216">
        <v>746014580</v>
      </c>
      <c r="H716" s="211">
        <v>0</v>
      </c>
      <c r="I716" s="211">
        <v>0</v>
      </c>
      <c r="J716" s="211">
        <v>0</v>
      </c>
      <c r="K716" s="211">
        <v>0</v>
      </c>
      <c r="L716" s="211">
        <f t="shared" si="34"/>
        <v>0</v>
      </c>
      <c r="M716" s="211">
        <v>0</v>
      </c>
      <c r="N716" s="211">
        <v>0</v>
      </c>
      <c r="O716" s="211">
        <v>0</v>
      </c>
      <c r="P716" s="211">
        <v>0</v>
      </c>
      <c r="Q716" s="211">
        <v>0</v>
      </c>
      <c r="R716" s="211">
        <v>0</v>
      </c>
      <c r="S716" s="211">
        <f t="shared" si="35"/>
        <v>746014580</v>
      </c>
      <c r="T716" s="211">
        <v>594530</v>
      </c>
      <c r="U716" s="209" t="s">
        <v>22</v>
      </c>
      <c r="V716" s="209" t="s">
        <v>22</v>
      </c>
      <c r="W716" s="209" t="s">
        <v>23</v>
      </c>
      <c r="X716" s="209" t="s">
        <v>22</v>
      </c>
      <c r="Y716" s="209" t="s">
        <v>76</v>
      </c>
      <c r="Z716" s="209" t="s">
        <v>135</v>
      </c>
      <c r="AA716" s="209" t="s">
        <v>136</v>
      </c>
      <c r="AB716" s="213" t="s">
        <v>1129</v>
      </c>
      <c r="AC716" s="214">
        <v>41992</v>
      </c>
    </row>
    <row r="717" spans="1:29" s="198" customFormat="1" ht="56.25" hidden="1" x14ac:dyDescent="0.2">
      <c r="A717" s="207">
        <v>2014520000765</v>
      </c>
      <c r="B717" s="208" t="s">
        <v>1025</v>
      </c>
      <c r="C717" s="209" t="s">
        <v>13</v>
      </c>
      <c r="D717" s="209" t="s">
        <v>1434</v>
      </c>
      <c r="E717" s="216">
        <f t="shared" si="33"/>
        <v>222978246</v>
      </c>
      <c r="F717" s="211">
        <v>0</v>
      </c>
      <c r="G717" s="216">
        <v>222978246</v>
      </c>
      <c r="H717" s="211">
        <v>0</v>
      </c>
      <c r="I717" s="211">
        <v>0</v>
      </c>
      <c r="J717" s="211">
        <v>0</v>
      </c>
      <c r="K717" s="211">
        <v>0</v>
      </c>
      <c r="L717" s="211">
        <f t="shared" si="34"/>
        <v>0</v>
      </c>
      <c r="M717" s="211">
        <v>0</v>
      </c>
      <c r="N717" s="211">
        <v>0</v>
      </c>
      <c r="O717" s="211">
        <v>0</v>
      </c>
      <c r="P717" s="211">
        <v>0</v>
      </c>
      <c r="Q717" s="211">
        <v>0</v>
      </c>
      <c r="R717" s="211">
        <v>0</v>
      </c>
      <c r="S717" s="211">
        <f t="shared" si="35"/>
        <v>222978246</v>
      </c>
      <c r="T717" s="211">
        <v>1744228</v>
      </c>
      <c r="U717" s="209" t="s">
        <v>22</v>
      </c>
      <c r="V717" s="209" t="s">
        <v>22</v>
      </c>
      <c r="W717" s="209" t="s">
        <v>23</v>
      </c>
      <c r="X717" s="209" t="s">
        <v>22</v>
      </c>
      <c r="Y717" s="209" t="s">
        <v>76</v>
      </c>
      <c r="Z717" s="209" t="s">
        <v>135</v>
      </c>
      <c r="AA717" s="209" t="s">
        <v>136</v>
      </c>
      <c r="AB717" s="213" t="s">
        <v>1129</v>
      </c>
      <c r="AC717" s="214">
        <v>41992</v>
      </c>
    </row>
    <row r="718" spans="1:29" s="198" customFormat="1" ht="45" hidden="1" x14ac:dyDescent="0.2">
      <c r="A718" s="207">
        <v>2014520000766</v>
      </c>
      <c r="B718" s="208" t="s">
        <v>1026</v>
      </c>
      <c r="C718" s="209" t="s">
        <v>16</v>
      </c>
      <c r="D718" s="209" t="s">
        <v>1428</v>
      </c>
      <c r="E718" s="216">
        <f t="shared" si="33"/>
        <v>2127919846</v>
      </c>
      <c r="F718" s="211">
        <v>0</v>
      </c>
      <c r="G718" s="216">
        <v>2127919846</v>
      </c>
      <c r="H718" s="211">
        <v>0</v>
      </c>
      <c r="I718" s="211">
        <v>0</v>
      </c>
      <c r="J718" s="211">
        <v>0</v>
      </c>
      <c r="K718" s="211">
        <v>0</v>
      </c>
      <c r="L718" s="211">
        <f t="shared" si="34"/>
        <v>0</v>
      </c>
      <c r="M718" s="211">
        <v>0</v>
      </c>
      <c r="N718" s="211">
        <v>0</v>
      </c>
      <c r="O718" s="211">
        <v>0</v>
      </c>
      <c r="P718" s="211">
        <v>0</v>
      </c>
      <c r="Q718" s="211">
        <v>0</v>
      </c>
      <c r="R718" s="211">
        <v>0</v>
      </c>
      <c r="S718" s="211">
        <f t="shared" si="35"/>
        <v>2127919846</v>
      </c>
      <c r="T718" s="211">
        <v>480</v>
      </c>
      <c r="U718" s="209" t="s">
        <v>22</v>
      </c>
      <c r="V718" s="209" t="s">
        <v>22</v>
      </c>
      <c r="W718" s="209" t="s">
        <v>23</v>
      </c>
      <c r="X718" s="209" t="s">
        <v>22</v>
      </c>
      <c r="Y718" s="209" t="s">
        <v>76</v>
      </c>
      <c r="Z718" s="209" t="s">
        <v>135</v>
      </c>
      <c r="AA718" s="209" t="s">
        <v>136</v>
      </c>
      <c r="AB718" s="213" t="s">
        <v>1129</v>
      </c>
      <c r="AC718" s="214">
        <v>41992</v>
      </c>
    </row>
    <row r="719" spans="1:29" s="198" customFormat="1" ht="56.25" hidden="1" x14ac:dyDescent="0.2">
      <c r="A719" s="207">
        <v>2014520000767</v>
      </c>
      <c r="B719" s="208" t="s">
        <v>1027</v>
      </c>
      <c r="C719" s="209" t="s">
        <v>13</v>
      </c>
      <c r="D719" s="209" t="s">
        <v>1434</v>
      </c>
      <c r="E719" s="216">
        <f t="shared" si="33"/>
        <v>55599400</v>
      </c>
      <c r="F719" s="211">
        <v>0</v>
      </c>
      <c r="G719" s="216">
        <v>55599400</v>
      </c>
      <c r="H719" s="211">
        <v>0</v>
      </c>
      <c r="I719" s="211">
        <v>0</v>
      </c>
      <c r="J719" s="211">
        <v>0</v>
      </c>
      <c r="K719" s="211">
        <v>0</v>
      </c>
      <c r="L719" s="211">
        <f t="shared" si="34"/>
        <v>0</v>
      </c>
      <c r="M719" s="211">
        <v>0</v>
      </c>
      <c r="N719" s="211">
        <v>0</v>
      </c>
      <c r="O719" s="211">
        <v>0</v>
      </c>
      <c r="P719" s="211">
        <v>0</v>
      </c>
      <c r="Q719" s="211">
        <v>0</v>
      </c>
      <c r="R719" s="211">
        <v>0</v>
      </c>
      <c r="S719" s="211">
        <f t="shared" si="35"/>
        <v>55599400</v>
      </c>
      <c r="T719" s="211">
        <v>60858</v>
      </c>
      <c r="U719" s="209" t="s">
        <v>22</v>
      </c>
      <c r="V719" s="209" t="s">
        <v>22</v>
      </c>
      <c r="W719" s="209" t="s">
        <v>23</v>
      </c>
      <c r="X719" s="209" t="s">
        <v>22</v>
      </c>
      <c r="Y719" s="209" t="s">
        <v>76</v>
      </c>
      <c r="Z719" s="209" t="s">
        <v>135</v>
      </c>
      <c r="AA719" s="209" t="s">
        <v>136</v>
      </c>
      <c r="AB719" s="213" t="s">
        <v>1129</v>
      </c>
      <c r="AC719" s="214">
        <v>42002</v>
      </c>
    </row>
    <row r="720" spans="1:29" s="198" customFormat="1" ht="45" hidden="1" x14ac:dyDescent="0.2">
      <c r="A720" s="207">
        <v>2014520000768</v>
      </c>
      <c r="B720" s="208" t="s">
        <v>1028</v>
      </c>
      <c r="C720" s="209" t="s">
        <v>13</v>
      </c>
      <c r="D720" s="209" t="s">
        <v>1434</v>
      </c>
      <c r="E720" s="216">
        <f t="shared" si="33"/>
        <v>105830440</v>
      </c>
      <c r="F720" s="211">
        <v>0</v>
      </c>
      <c r="G720" s="216">
        <v>105830440</v>
      </c>
      <c r="H720" s="211">
        <v>0</v>
      </c>
      <c r="I720" s="211">
        <v>0</v>
      </c>
      <c r="J720" s="211">
        <v>0</v>
      </c>
      <c r="K720" s="211">
        <v>0</v>
      </c>
      <c r="L720" s="211">
        <f t="shared" si="34"/>
        <v>0</v>
      </c>
      <c r="M720" s="211">
        <v>0</v>
      </c>
      <c r="N720" s="211">
        <v>0</v>
      </c>
      <c r="O720" s="211">
        <v>0</v>
      </c>
      <c r="P720" s="211">
        <v>0</v>
      </c>
      <c r="Q720" s="211">
        <v>0</v>
      </c>
      <c r="R720" s="211">
        <v>0</v>
      </c>
      <c r="S720" s="211">
        <f t="shared" si="35"/>
        <v>105830440</v>
      </c>
      <c r="T720" s="211">
        <v>350185</v>
      </c>
      <c r="U720" s="209" t="s">
        <v>22</v>
      </c>
      <c r="V720" s="209" t="s">
        <v>22</v>
      </c>
      <c r="W720" s="209" t="s">
        <v>23</v>
      </c>
      <c r="X720" s="209" t="s">
        <v>22</v>
      </c>
      <c r="Y720" s="209" t="s">
        <v>76</v>
      </c>
      <c r="Z720" s="209" t="s">
        <v>135</v>
      </c>
      <c r="AA720" s="209" t="s">
        <v>136</v>
      </c>
      <c r="AB720" s="213" t="s">
        <v>1129</v>
      </c>
      <c r="AC720" s="214">
        <v>41992</v>
      </c>
    </row>
    <row r="721" spans="1:29" s="198" customFormat="1" ht="45" hidden="1" x14ac:dyDescent="0.2">
      <c r="A721" s="207">
        <v>2014520000769</v>
      </c>
      <c r="B721" s="208" t="s">
        <v>1029</v>
      </c>
      <c r="C721" s="209" t="s">
        <v>13</v>
      </c>
      <c r="D721" s="209" t="s">
        <v>1434</v>
      </c>
      <c r="E721" s="216">
        <f t="shared" si="33"/>
        <v>805469270</v>
      </c>
      <c r="F721" s="211">
        <v>0</v>
      </c>
      <c r="G721" s="216">
        <v>805469270</v>
      </c>
      <c r="H721" s="211">
        <v>0</v>
      </c>
      <c r="I721" s="211">
        <v>0</v>
      </c>
      <c r="J721" s="211">
        <v>0</v>
      </c>
      <c r="K721" s="211">
        <v>0</v>
      </c>
      <c r="L721" s="211">
        <f t="shared" si="34"/>
        <v>0</v>
      </c>
      <c r="M721" s="211">
        <v>0</v>
      </c>
      <c r="N721" s="211">
        <v>0</v>
      </c>
      <c r="O721" s="211">
        <v>0</v>
      </c>
      <c r="P721" s="211">
        <v>0</v>
      </c>
      <c r="Q721" s="211">
        <v>0</v>
      </c>
      <c r="R721" s="211">
        <v>0</v>
      </c>
      <c r="S721" s="211">
        <f t="shared" si="35"/>
        <v>805469270</v>
      </c>
      <c r="T721" s="211">
        <v>1744228</v>
      </c>
      <c r="U721" s="209" t="s">
        <v>22</v>
      </c>
      <c r="V721" s="209" t="s">
        <v>22</v>
      </c>
      <c r="W721" s="209" t="s">
        <v>23</v>
      </c>
      <c r="X721" s="209" t="s">
        <v>22</v>
      </c>
      <c r="Y721" s="209" t="s">
        <v>76</v>
      </c>
      <c r="Z721" s="209" t="s">
        <v>135</v>
      </c>
      <c r="AA721" s="209" t="s">
        <v>851</v>
      </c>
      <c r="AB721" s="213" t="s">
        <v>1129</v>
      </c>
      <c r="AC721" s="214">
        <v>41992</v>
      </c>
    </row>
    <row r="722" spans="1:29" s="198" customFormat="1" ht="45" hidden="1" x14ac:dyDescent="0.2">
      <c r="A722" s="207">
        <v>2014520000770</v>
      </c>
      <c r="B722" s="208" t="s">
        <v>1030</v>
      </c>
      <c r="C722" s="209" t="s">
        <v>13</v>
      </c>
      <c r="D722" s="209" t="s">
        <v>1434</v>
      </c>
      <c r="E722" s="216">
        <f t="shared" si="33"/>
        <v>61440000</v>
      </c>
      <c r="F722" s="211">
        <v>0</v>
      </c>
      <c r="G722" s="216">
        <v>61440000</v>
      </c>
      <c r="H722" s="211">
        <v>0</v>
      </c>
      <c r="I722" s="211">
        <v>0</v>
      </c>
      <c r="J722" s="211">
        <v>0</v>
      </c>
      <c r="K722" s="211">
        <v>0</v>
      </c>
      <c r="L722" s="211">
        <f t="shared" si="34"/>
        <v>0</v>
      </c>
      <c r="M722" s="211">
        <v>0</v>
      </c>
      <c r="N722" s="211">
        <v>0</v>
      </c>
      <c r="O722" s="211">
        <v>0</v>
      </c>
      <c r="P722" s="211">
        <v>0</v>
      </c>
      <c r="Q722" s="211">
        <v>0</v>
      </c>
      <c r="R722" s="211">
        <v>0</v>
      </c>
      <c r="S722" s="211">
        <f t="shared" si="35"/>
        <v>61440000</v>
      </c>
      <c r="T722" s="211">
        <v>1744228</v>
      </c>
      <c r="U722" s="209" t="s">
        <v>22</v>
      </c>
      <c r="V722" s="209" t="s">
        <v>22</v>
      </c>
      <c r="W722" s="209" t="s">
        <v>23</v>
      </c>
      <c r="X722" s="209" t="s">
        <v>22</v>
      </c>
      <c r="Y722" s="209" t="s">
        <v>76</v>
      </c>
      <c r="Z722" s="209" t="s">
        <v>135</v>
      </c>
      <c r="AA722" s="209" t="s">
        <v>136</v>
      </c>
      <c r="AB722" s="213" t="s">
        <v>1129</v>
      </c>
      <c r="AC722" s="214">
        <v>41992</v>
      </c>
    </row>
    <row r="723" spans="1:29" s="198" customFormat="1" ht="45" hidden="1" x14ac:dyDescent="0.2">
      <c r="A723" s="207">
        <v>2014520000771</v>
      </c>
      <c r="B723" s="208" t="s">
        <v>1031</v>
      </c>
      <c r="C723" s="209" t="s">
        <v>13</v>
      </c>
      <c r="D723" s="209" t="s">
        <v>1434</v>
      </c>
      <c r="E723" s="216">
        <f t="shared" si="33"/>
        <v>63806990404</v>
      </c>
      <c r="F723" s="211">
        <v>0</v>
      </c>
      <c r="G723" s="216">
        <v>63806990404</v>
      </c>
      <c r="H723" s="211">
        <v>0</v>
      </c>
      <c r="I723" s="211">
        <v>0</v>
      </c>
      <c r="J723" s="211">
        <v>0</v>
      </c>
      <c r="K723" s="211">
        <v>0</v>
      </c>
      <c r="L723" s="211">
        <f t="shared" si="34"/>
        <v>0</v>
      </c>
      <c r="M723" s="211">
        <v>0</v>
      </c>
      <c r="N723" s="211">
        <v>0</v>
      </c>
      <c r="O723" s="211">
        <v>0</v>
      </c>
      <c r="P723" s="211">
        <v>0</v>
      </c>
      <c r="Q723" s="211">
        <v>0</v>
      </c>
      <c r="R723" s="211">
        <v>0</v>
      </c>
      <c r="S723" s="211">
        <f t="shared" si="35"/>
        <v>63806990404</v>
      </c>
      <c r="T723" s="211">
        <v>1744228</v>
      </c>
      <c r="U723" s="209" t="s">
        <v>22</v>
      </c>
      <c r="V723" s="209" t="s">
        <v>22</v>
      </c>
      <c r="W723" s="209" t="s">
        <v>23</v>
      </c>
      <c r="X723" s="209" t="s">
        <v>22</v>
      </c>
      <c r="Y723" s="209" t="s">
        <v>76</v>
      </c>
      <c r="Z723" s="209" t="s">
        <v>135</v>
      </c>
      <c r="AA723" s="209" t="s">
        <v>136</v>
      </c>
      <c r="AB723" s="213" t="s">
        <v>1129</v>
      </c>
      <c r="AC723" s="214">
        <v>41992</v>
      </c>
    </row>
    <row r="724" spans="1:29" s="198" customFormat="1" ht="45" hidden="1" x14ac:dyDescent="0.2">
      <c r="A724" s="207">
        <v>2014520000772</v>
      </c>
      <c r="B724" s="208" t="s">
        <v>1032</v>
      </c>
      <c r="C724" s="209" t="s">
        <v>13</v>
      </c>
      <c r="D724" s="209" t="s">
        <v>1434</v>
      </c>
      <c r="E724" s="216">
        <f t="shared" si="33"/>
        <v>3721542508</v>
      </c>
      <c r="F724" s="211">
        <v>0</v>
      </c>
      <c r="G724" s="216">
        <v>3721542508</v>
      </c>
      <c r="H724" s="211">
        <v>0</v>
      </c>
      <c r="I724" s="211">
        <v>0</v>
      </c>
      <c r="J724" s="211">
        <v>0</v>
      </c>
      <c r="K724" s="211">
        <v>0</v>
      </c>
      <c r="L724" s="211">
        <f t="shared" si="34"/>
        <v>0</v>
      </c>
      <c r="M724" s="211">
        <v>0</v>
      </c>
      <c r="N724" s="211">
        <v>0</v>
      </c>
      <c r="O724" s="211">
        <v>0</v>
      </c>
      <c r="P724" s="211">
        <v>0</v>
      </c>
      <c r="Q724" s="211">
        <v>0</v>
      </c>
      <c r="R724" s="211">
        <v>0</v>
      </c>
      <c r="S724" s="211">
        <f t="shared" si="35"/>
        <v>3721542508</v>
      </c>
      <c r="T724" s="211">
        <v>15000</v>
      </c>
      <c r="U724" s="209" t="s">
        <v>32</v>
      </c>
      <c r="V724" s="209" t="s">
        <v>907</v>
      </c>
      <c r="W724" s="209" t="s">
        <v>62</v>
      </c>
      <c r="X724" s="209" t="s">
        <v>13</v>
      </c>
      <c r="Y724" s="209" t="s">
        <v>167</v>
      </c>
      <c r="Z724" s="209" t="s">
        <v>168</v>
      </c>
      <c r="AA724" s="209" t="s">
        <v>307</v>
      </c>
      <c r="AB724" s="213" t="s">
        <v>1129</v>
      </c>
      <c r="AC724" s="214">
        <v>41995</v>
      </c>
    </row>
    <row r="725" spans="1:29" s="198" customFormat="1" ht="45" hidden="1" x14ac:dyDescent="0.2">
      <c r="A725" s="207">
        <v>2014520000773</v>
      </c>
      <c r="B725" s="208" t="s">
        <v>1033</v>
      </c>
      <c r="C725" s="209" t="s">
        <v>13</v>
      </c>
      <c r="D725" s="209" t="s">
        <v>1434</v>
      </c>
      <c r="E725" s="216">
        <f t="shared" si="33"/>
        <v>125000000</v>
      </c>
      <c r="F725" s="211">
        <v>0</v>
      </c>
      <c r="G725" s="216">
        <v>125000000</v>
      </c>
      <c r="H725" s="211">
        <v>0</v>
      </c>
      <c r="I725" s="211">
        <v>0</v>
      </c>
      <c r="J725" s="211">
        <v>0</v>
      </c>
      <c r="K725" s="211">
        <v>0</v>
      </c>
      <c r="L725" s="211">
        <f t="shared" si="34"/>
        <v>0</v>
      </c>
      <c r="M725" s="211">
        <v>0</v>
      </c>
      <c r="N725" s="211">
        <v>0</v>
      </c>
      <c r="O725" s="211">
        <v>0</v>
      </c>
      <c r="P725" s="211">
        <v>0</v>
      </c>
      <c r="Q725" s="211">
        <v>0</v>
      </c>
      <c r="R725" s="211">
        <v>0</v>
      </c>
      <c r="S725" s="211">
        <f t="shared" si="35"/>
        <v>125000000</v>
      </c>
      <c r="T725" s="211">
        <v>1722999</v>
      </c>
      <c r="U725" s="209" t="s">
        <v>32</v>
      </c>
      <c r="V725" s="209" t="s">
        <v>907</v>
      </c>
      <c r="W725" s="209" t="s">
        <v>29</v>
      </c>
      <c r="X725" s="209" t="s">
        <v>13</v>
      </c>
      <c r="Y725" s="209" t="s">
        <v>311</v>
      </c>
      <c r="Z725" s="209" t="s">
        <v>312</v>
      </c>
      <c r="AA725" s="209" t="s">
        <v>313</v>
      </c>
      <c r="AB725" s="213" t="s">
        <v>1129</v>
      </c>
      <c r="AC725" s="214">
        <v>41995</v>
      </c>
    </row>
    <row r="726" spans="1:29" s="198" customFormat="1" ht="33.75" hidden="1" x14ac:dyDescent="0.2">
      <c r="A726" s="207">
        <v>2014520000774</v>
      </c>
      <c r="B726" s="208" t="s">
        <v>1034</v>
      </c>
      <c r="C726" s="209" t="s">
        <v>13</v>
      </c>
      <c r="D726" s="209" t="s">
        <v>1434</v>
      </c>
      <c r="E726" s="216">
        <f t="shared" si="33"/>
        <v>500000000</v>
      </c>
      <c r="F726" s="211">
        <v>0</v>
      </c>
      <c r="G726" s="216">
        <v>500000000</v>
      </c>
      <c r="H726" s="211">
        <v>0</v>
      </c>
      <c r="I726" s="211">
        <v>0</v>
      </c>
      <c r="J726" s="211">
        <v>0</v>
      </c>
      <c r="K726" s="211">
        <v>0</v>
      </c>
      <c r="L726" s="211">
        <f t="shared" si="34"/>
        <v>153000000</v>
      </c>
      <c r="M726" s="211">
        <v>0</v>
      </c>
      <c r="N726" s="211">
        <v>153000000</v>
      </c>
      <c r="O726" s="211">
        <v>0</v>
      </c>
      <c r="P726" s="211">
        <v>0</v>
      </c>
      <c r="Q726" s="211">
        <v>0</v>
      </c>
      <c r="R726" s="211">
        <v>0</v>
      </c>
      <c r="S726" s="211">
        <f t="shared" si="35"/>
        <v>653000000</v>
      </c>
      <c r="T726" s="211">
        <v>1185</v>
      </c>
      <c r="U726" s="209" t="s">
        <v>45</v>
      </c>
      <c r="V726" s="209" t="s">
        <v>907</v>
      </c>
      <c r="W726" s="209" t="s">
        <v>17</v>
      </c>
      <c r="X726" s="209" t="s">
        <v>13</v>
      </c>
      <c r="Y726" s="209" t="s">
        <v>194</v>
      </c>
      <c r="Z726" s="209" t="s">
        <v>17</v>
      </c>
      <c r="AA726" s="209" t="s">
        <v>257</v>
      </c>
      <c r="AB726" s="213" t="s">
        <v>1415</v>
      </c>
      <c r="AC726" s="214">
        <v>42003</v>
      </c>
    </row>
    <row r="727" spans="1:29" s="198" customFormat="1" ht="33.75" hidden="1" x14ac:dyDescent="0.2">
      <c r="A727" s="207">
        <v>2014520000775</v>
      </c>
      <c r="B727" s="208" t="s">
        <v>1036</v>
      </c>
      <c r="C727" s="209" t="s">
        <v>13</v>
      </c>
      <c r="D727" s="209" t="s">
        <v>1434</v>
      </c>
      <c r="E727" s="216">
        <f t="shared" si="33"/>
        <v>2808960000</v>
      </c>
      <c r="F727" s="211">
        <v>2247168000</v>
      </c>
      <c r="G727" s="216">
        <v>280896000</v>
      </c>
      <c r="H727" s="211">
        <v>280896000</v>
      </c>
      <c r="I727" s="211">
        <v>0</v>
      </c>
      <c r="J727" s="211">
        <v>0</v>
      </c>
      <c r="K727" s="211">
        <v>0</v>
      </c>
      <c r="L727" s="211">
        <f t="shared" si="34"/>
        <v>3508216676</v>
      </c>
      <c r="M727" s="211">
        <v>2075961605</v>
      </c>
      <c r="N727" s="211">
        <v>450104000</v>
      </c>
      <c r="O727" s="211">
        <v>982151071</v>
      </c>
      <c r="P727" s="211">
        <v>0</v>
      </c>
      <c r="Q727" s="211">
        <v>0</v>
      </c>
      <c r="R727" s="211">
        <v>0</v>
      </c>
      <c r="S727" s="211">
        <f t="shared" si="35"/>
        <v>6317176676</v>
      </c>
      <c r="T727" s="211">
        <v>684</v>
      </c>
      <c r="U727" s="209" t="s">
        <v>12</v>
      </c>
      <c r="V727" s="209" t="s">
        <v>1037</v>
      </c>
      <c r="W727" s="209" t="s">
        <v>106</v>
      </c>
      <c r="X727" s="209" t="s">
        <v>13</v>
      </c>
      <c r="Y727" s="209" t="s">
        <v>76</v>
      </c>
      <c r="Z727" s="209" t="s">
        <v>421</v>
      </c>
      <c r="AA727" s="209" t="s">
        <v>422</v>
      </c>
      <c r="AB727" s="213" t="s">
        <v>1415</v>
      </c>
      <c r="AC727" s="214">
        <v>41995</v>
      </c>
    </row>
    <row r="728" spans="1:29" s="198" customFormat="1" ht="33.75" hidden="1" x14ac:dyDescent="0.2">
      <c r="A728" s="207">
        <v>2014520000776</v>
      </c>
      <c r="B728" s="208" t="s">
        <v>1038</v>
      </c>
      <c r="C728" s="209" t="s">
        <v>13</v>
      </c>
      <c r="D728" s="209" t="s">
        <v>1434</v>
      </c>
      <c r="E728" s="216">
        <f t="shared" si="33"/>
        <v>890600000</v>
      </c>
      <c r="F728" s="211">
        <v>712392000</v>
      </c>
      <c r="G728" s="216">
        <v>89104000</v>
      </c>
      <c r="H728" s="211">
        <v>89104000</v>
      </c>
      <c r="I728" s="211">
        <v>0</v>
      </c>
      <c r="J728" s="211">
        <v>0</v>
      </c>
      <c r="K728" s="211">
        <v>0</v>
      </c>
      <c r="L728" s="211">
        <f t="shared" si="34"/>
        <v>725896000</v>
      </c>
      <c r="M728" s="211">
        <v>500000000</v>
      </c>
      <c r="N728" s="211">
        <v>195896000</v>
      </c>
      <c r="O728" s="211">
        <v>30000000</v>
      </c>
      <c r="P728" s="211">
        <v>0</v>
      </c>
      <c r="Q728" s="211">
        <v>0</v>
      </c>
      <c r="R728" s="211">
        <v>0</v>
      </c>
      <c r="S728" s="211">
        <f t="shared" si="35"/>
        <v>1616496000</v>
      </c>
      <c r="T728" s="211">
        <v>38000</v>
      </c>
      <c r="U728" s="209" t="s">
        <v>12</v>
      </c>
      <c r="V728" s="209" t="s">
        <v>907</v>
      </c>
      <c r="W728" s="209" t="s">
        <v>106</v>
      </c>
      <c r="X728" s="209" t="s">
        <v>13</v>
      </c>
      <c r="Y728" s="209" t="s">
        <v>76</v>
      </c>
      <c r="Z728" s="209" t="s">
        <v>421</v>
      </c>
      <c r="AA728" s="209" t="s">
        <v>422</v>
      </c>
      <c r="AB728" s="213" t="s">
        <v>1415</v>
      </c>
      <c r="AC728" s="214">
        <v>41995</v>
      </c>
    </row>
    <row r="729" spans="1:29" s="198" customFormat="1" ht="33.75" hidden="1" x14ac:dyDescent="0.2">
      <c r="A729" s="207">
        <v>2014520000777</v>
      </c>
      <c r="B729" s="208" t="s">
        <v>1039</v>
      </c>
      <c r="C729" s="209" t="s">
        <v>13</v>
      </c>
      <c r="D729" s="209" t="s">
        <v>1434</v>
      </c>
      <c r="E729" s="216">
        <f t="shared" si="33"/>
        <v>0</v>
      </c>
      <c r="F729" s="211">
        <v>0</v>
      </c>
      <c r="G729" s="216">
        <v>0</v>
      </c>
      <c r="H729" s="211">
        <v>0</v>
      </c>
      <c r="I729" s="211">
        <v>0</v>
      </c>
      <c r="J729" s="211">
        <v>0</v>
      </c>
      <c r="K729" s="211">
        <v>0</v>
      </c>
      <c r="L729" s="211">
        <f t="shared" si="34"/>
        <v>0</v>
      </c>
      <c r="M729" s="211">
        <v>0</v>
      </c>
      <c r="N729" s="211">
        <v>0</v>
      </c>
      <c r="O729" s="211">
        <v>0</v>
      </c>
      <c r="P729" s="211">
        <v>0</v>
      </c>
      <c r="Q729" s="211">
        <v>0</v>
      </c>
      <c r="R729" s="211">
        <v>0</v>
      </c>
      <c r="S729" s="211">
        <f t="shared" si="35"/>
        <v>0</v>
      </c>
      <c r="T729" s="211">
        <v>1722999</v>
      </c>
      <c r="U729" s="209" t="s">
        <v>49</v>
      </c>
      <c r="V729" s="209" t="s">
        <v>907</v>
      </c>
      <c r="W729" s="209" t="s">
        <v>17</v>
      </c>
      <c r="X729" s="209" t="s">
        <v>13</v>
      </c>
      <c r="Y729" s="209" t="s">
        <v>194</v>
      </c>
      <c r="Z729" s="209" t="s">
        <v>17</v>
      </c>
      <c r="AA729" s="209" t="s">
        <v>257</v>
      </c>
      <c r="AB729" s="213" t="s">
        <v>1415</v>
      </c>
      <c r="AC729" s="214">
        <v>41995</v>
      </c>
    </row>
    <row r="730" spans="1:29" s="198" customFormat="1" ht="22.5" hidden="1" x14ac:dyDescent="0.2">
      <c r="A730" s="207">
        <v>2014520000778</v>
      </c>
      <c r="B730" s="208" t="s">
        <v>1169</v>
      </c>
      <c r="C730" s="209" t="s">
        <v>13</v>
      </c>
      <c r="D730" s="225" t="s">
        <v>1434</v>
      </c>
      <c r="E730" s="216">
        <f t="shared" si="33"/>
        <v>90000000</v>
      </c>
      <c r="F730" s="211">
        <v>0</v>
      </c>
      <c r="G730" s="216">
        <v>90000000</v>
      </c>
      <c r="H730" s="211">
        <v>0</v>
      </c>
      <c r="I730" s="211">
        <v>0</v>
      </c>
      <c r="J730" s="211">
        <v>0</v>
      </c>
      <c r="K730" s="211">
        <v>0</v>
      </c>
      <c r="L730" s="211">
        <f t="shared" si="34"/>
        <v>0</v>
      </c>
      <c r="M730" s="211">
        <v>0</v>
      </c>
      <c r="N730" s="211">
        <v>0</v>
      </c>
      <c r="O730" s="211">
        <v>0</v>
      </c>
      <c r="P730" s="211">
        <v>0</v>
      </c>
      <c r="Q730" s="211">
        <v>0</v>
      </c>
      <c r="R730" s="211">
        <v>0</v>
      </c>
      <c r="S730" s="211">
        <f t="shared" si="35"/>
        <v>90000000</v>
      </c>
      <c r="T730" s="211">
        <v>1701840</v>
      </c>
      <c r="U730" s="209" t="s">
        <v>1418</v>
      </c>
      <c r="V730" s="209" t="s">
        <v>1037</v>
      </c>
      <c r="W730" s="209" t="s">
        <v>1285</v>
      </c>
      <c r="X730" s="209" t="s">
        <v>1037</v>
      </c>
      <c r="Y730" s="209" t="s">
        <v>145</v>
      </c>
      <c r="Z730" s="209" t="s">
        <v>146</v>
      </c>
      <c r="AA730" s="209" t="s">
        <v>201</v>
      </c>
      <c r="AB730" s="209" t="s">
        <v>1129</v>
      </c>
      <c r="AC730" s="214">
        <v>41996</v>
      </c>
    </row>
    <row r="731" spans="1:29" s="198" customFormat="1" ht="22.5" hidden="1" x14ac:dyDescent="0.2">
      <c r="A731" s="207">
        <v>2014520000779</v>
      </c>
      <c r="B731" s="208" t="s">
        <v>1170</v>
      </c>
      <c r="C731" s="209" t="s">
        <v>13</v>
      </c>
      <c r="D731" s="225" t="s">
        <v>1434</v>
      </c>
      <c r="E731" s="216">
        <f t="shared" si="33"/>
        <v>40000000</v>
      </c>
      <c r="F731" s="211">
        <v>0</v>
      </c>
      <c r="G731" s="216">
        <v>40000000</v>
      </c>
      <c r="H731" s="211">
        <v>0</v>
      </c>
      <c r="I731" s="211">
        <v>0</v>
      </c>
      <c r="J731" s="211">
        <v>0</v>
      </c>
      <c r="K731" s="211">
        <v>0</v>
      </c>
      <c r="L731" s="211">
        <f t="shared" si="34"/>
        <v>0</v>
      </c>
      <c r="M731" s="211">
        <v>0</v>
      </c>
      <c r="N731" s="211">
        <v>0</v>
      </c>
      <c r="O731" s="211">
        <v>0</v>
      </c>
      <c r="P731" s="211">
        <v>0</v>
      </c>
      <c r="Q731" s="211">
        <v>0</v>
      </c>
      <c r="R731" s="211">
        <v>0</v>
      </c>
      <c r="S731" s="211">
        <f t="shared" si="35"/>
        <v>40000000</v>
      </c>
      <c r="T731" s="211">
        <v>1701840</v>
      </c>
      <c r="U731" s="209" t="s">
        <v>1418</v>
      </c>
      <c r="V731" s="209" t="s">
        <v>1037</v>
      </c>
      <c r="W731" s="209" t="s">
        <v>1285</v>
      </c>
      <c r="X731" s="209" t="s">
        <v>1037</v>
      </c>
      <c r="Y731" s="209" t="s">
        <v>1405</v>
      </c>
      <c r="Z731" s="209" t="s">
        <v>146</v>
      </c>
      <c r="AA731" s="209" t="s">
        <v>201</v>
      </c>
      <c r="AB731" s="213" t="s">
        <v>1129</v>
      </c>
      <c r="AC731" s="214">
        <v>41996</v>
      </c>
    </row>
    <row r="732" spans="1:29" s="198" customFormat="1" ht="56.25" hidden="1" x14ac:dyDescent="0.2">
      <c r="A732" s="207">
        <v>2014520000780</v>
      </c>
      <c r="B732" s="208" t="s">
        <v>1040</v>
      </c>
      <c r="C732" s="209" t="s">
        <v>16</v>
      </c>
      <c r="D732" s="209" t="s">
        <v>1428</v>
      </c>
      <c r="E732" s="216">
        <f t="shared" si="33"/>
        <v>100000000</v>
      </c>
      <c r="F732" s="211">
        <v>0</v>
      </c>
      <c r="G732" s="216">
        <v>100000000</v>
      </c>
      <c r="H732" s="211">
        <v>0</v>
      </c>
      <c r="I732" s="211">
        <v>0</v>
      </c>
      <c r="J732" s="211">
        <v>0</v>
      </c>
      <c r="K732" s="211">
        <v>0</v>
      </c>
      <c r="L732" s="211">
        <f t="shared" si="34"/>
        <v>0</v>
      </c>
      <c r="M732" s="211">
        <v>0</v>
      </c>
      <c r="N732" s="211">
        <v>0</v>
      </c>
      <c r="O732" s="211">
        <v>0</v>
      </c>
      <c r="P732" s="211">
        <v>0</v>
      </c>
      <c r="Q732" s="211">
        <v>0</v>
      </c>
      <c r="R732" s="211">
        <v>0</v>
      </c>
      <c r="S732" s="211">
        <f t="shared" si="35"/>
        <v>100000000</v>
      </c>
      <c r="T732" s="211">
        <v>826806</v>
      </c>
      <c r="U732" s="209" t="s">
        <v>40</v>
      </c>
      <c r="V732" s="209" t="s">
        <v>907</v>
      </c>
      <c r="W732" s="209" t="s">
        <v>42</v>
      </c>
      <c r="X732" s="209" t="s">
        <v>13</v>
      </c>
      <c r="Y732" s="209" t="s">
        <v>145</v>
      </c>
      <c r="Z732" s="209" t="s">
        <v>146</v>
      </c>
      <c r="AA732" s="209" t="s">
        <v>147</v>
      </c>
      <c r="AB732" s="213" t="s">
        <v>1129</v>
      </c>
      <c r="AC732" s="214">
        <v>41996</v>
      </c>
    </row>
    <row r="733" spans="1:29" s="198" customFormat="1" ht="45" hidden="1" x14ac:dyDescent="0.2">
      <c r="A733" s="207">
        <v>2014520000781</v>
      </c>
      <c r="B733" s="208" t="s">
        <v>1041</v>
      </c>
      <c r="C733" s="209" t="s">
        <v>13</v>
      </c>
      <c r="D733" s="209" t="s">
        <v>1434</v>
      </c>
      <c r="E733" s="216">
        <f t="shared" si="33"/>
        <v>1500000000</v>
      </c>
      <c r="F733" s="211">
        <v>0</v>
      </c>
      <c r="G733" s="216">
        <v>1500000000</v>
      </c>
      <c r="H733" s="211">
        <v>0</v>
      </c>
      <c r="I733" s="211">
        <v>0</v>
      </c>
      <c r="J733" s="211">
        <v>0</v>
      </c>
      <c r="K733" s="211">
        <v>0</v>
      </c>
      <c r="L733" s="211">
        <f t="shared" si="34"/>
        <v>0</v>
      </c>
      <c r="M733" s="211">
        <v>0</v>
      </c>
      <c r="N733" s="211">
        <v>0</v>
      </c>
      <c r="O733" s="211">
        <v>0</v>
      </c>
      <c r="P733" s="211">
        <v>0</v>
      </c>
      <c r="Q733" s="211">
        <v>0</v>
      </c>
      <c r="R733" s="211">
        <v>0</v>
      </c>
      <c r="S733" s="211">
        <f t="shared" si="35"/>
        <v>1500000000</v>
      </c>
      <c r="T733" s="211">
        <v>700</v>
      </c>
      <c r="U733" s="209" t="s">
        <v>32</v>
      </c>
      <c r="V733" s="209" t="s">
        <v>907</v>
      </c>
      <c r="W733" s="209" t="s">
        <v>62</v>
      </c>
      <c r="X733" s="209" t="s">
        <v>13</v>
      </c>
      <c r="Y733" s="209" t="s">
        <v>167</v>
      </c>
      <c r="Z733" s="209" t="s">
        <v>168</v>
      </c>
      <c r="AA733" s="209" t="s">
        <v>307</v>
      </c>
      <c r="AB733" s="213" t="s">
        <v>1129</v>
      </c>
      <c r="AC733" s="214">
        <v>41996</v>
      </c>
    </row>
    <row r="734" spans="1:29" s="198" customFormat="1" ht="45" hidden="1" x14ac:dyDescent="0.2">
      <c r="A734" s="207">
        <v>2014520000782</v>
      </c>
      <c r="B734" s="208" t="s">
        <v>1042</v>
      </c>
      <c r="C734" s="209" t="s">
        <v>13</v>
      </c>
      <c r="D734" s="209" t="s">
        <v>1434</v>
      </c>
      <c r="E734" s="216">
        <f t="shared" si="33"/>
        <v>500000000</v>
      </c>
      <c r="F734" s="211">
        <v>0</v>
      </c>
      <c r="G734" s="216">
        <v>500000000</v>
      </c>
      <c r="H734" s="211">
        <v>0</v>
      </c>
      <c r="I734" s="211">
        <v>0</v>
      </c>
      <c r="J734" s="211">
        <v>0</v>
      </c>
      <c r="K734" s="211">
        <v>0</v>
      </c>
      <c r="L734" s="211">
        <f t="shared" si="34"/>
        <v>0</v>
      </c>
      <c r="M734" s="211">
        <v>0</v>
      </c>
      <c r="N734" s="211">
        <v>0</v>
      </c>
      <c r="O734" s="211">
        <v>0</v>
      </c>
      <c r="P734" s="211">
        <v>0</v>
      </c>
      <c r="Q734" s="211">
        <v>0</v>
      </c>
      <c r="R734" s="211">
        <v>0</v>
      </c>
      <c r="S734" s="211">
        <f t="shared" si="35"/>
        <v>500000000</v>
      </c>
      <c r="T734" s="211">
        <v>10000</v>
      </c>
      <c r="U734" s="209" t="s">
        <v>32</v>
      </c>
      <c r="V734" s="209" t="s">
        <v>907</v>
      </c>
      <c r="W734" s="209" t="s">
        <v>62</v>
      </c>
      <c r="X734" s="209" t="s">
        <v>13</v>
      </c>
      <c r="Y734" s="209" t="s">
        <v>167</v>
      </c>
      <c r="Z734" s="209" t="s">
        <v>168</v>
      </c>
      <c r="AA734" s="209" t="s">
        <v>307</v>
      </c>
      <c r="AB734" s="213" t="s">
        <v>1129</v>
      </c>
      <c r="AC734" s="214">
        <v>41996</v>
      </c>
    </row>
    <row r="735" spans="1:29" s="198" customFormat="1" ht="45" hidden="1" x14ac:dyDescent="0.2">
      <c r="A735" s="207">
        <v>2014520000783</v>
      </c>
      <c r="B735" s="208" t="s">
        <v>1043</v>
      </c>
      <c r="C735" s="209" t="s">
        <v>13</v>
      </c>
      <c r="D735" s="209" t="s">
        <v>1434</v>
      </c>
      <c r="E735" s="216">
        <f t="shared" si="33"/>
        <v>78000000</v>
      </c>
      <c r="F735" s="211">
        <v>0</v>
      </c>
      <c r="G735" s="216">
        <v>78000000</v>
      </c>
      <c r="H735" s="211">
        <v>0</v>
      </c>
      <c r="I735" s="211">
        <v>0</v>
      </c>
      <c r="J735" s="211">
        <v>0</v>
      </c>
      <c r="K735" s="211">
        <v>0</v>
      </c>
      <c r="L735" s="211">
        <f t="shared" si="34"/>
        <v>0</v>
      </c>
      <c r="M735" s="211">
        <v>0</v>
      </c>
      <c r="N735" s="211">
        <v>0</v>
      </c>
      <c r="O735" s="211">
        <v>0</v>
      </c>
      <c r="P735" s="211">
        <v>0</v>
      </c>
      <c r="Q735" s="211">
        <v>0</v>
      </c>
      <c r="R735" s="211">
        <v>0</v>
      </c>
      <c r="S735" s="211">
        <f t="shared" si="35"/>
        <v>78000000</v>
      </c>
      <c r="T735" s="211">
        <v>2000</v>
      </c>
      <c r="U735" s="209" t="s">
        <v>32</v>
      </c>
      <c r="V735" s="209" t="s">
        <v>907</v>
      </c>
      <c r="W735" s="209" t="s">
        <v>62</v>
      </c>
      <c r="X735" s="209" t="s">
        <v>13</v>
      </c>
      <c r="Y735" s="209" t="s">
        <v>167</v>
      </c>
      <c r="Z735" s="209" t="s">
        <v>168</v>
      </c>
      <c r="AA735" s="209" t="s">
        <v>169</v>
      </c>
      <c r="AB735" s="213" t="s">
        <v>1129</v>
      </c>
      <c r="AC735" s="214">
        <v>41996</v>
      </c>
    </row>
    <row r="736" spans="1:29" s="198" customFormat="1" ht="45" hidden="1" x14ac:dyDescent="0.2">
      <c r="A736" s="207">
        <v>2014520000784</v>
      </c>
      <c r="B736" s="208" t="s">
        <v>1044</v>
      </c>
      <c r="C736" s="209" t="s">
        <v>16</v>
      </c>
      <c r="D736" s="209" t="s">
        <v>1428</v>
      </c>
      <c r="E736" s="216">
        <f t="shared" si="33"/>
        <v>250000000</v>
      </c>
      <c r="F736" s="211">
        <v>0</v>
      </c>
      <c r="G736" s="216">
        <v>250000000</v>
      </c>
      <c r="H736" s="211">
        <v>0</v>
      </c>
      <c r="I736" s="211">
        <v>0</v>
      </c>
      <c r="J736" s="211">
        <v>0</v>
      </c>
      <c r="K736" s="211">
        <v>0</v>
      </c>
      <c r="L736" s="211">
        <f t="shared" si="34"/>
        <v>0</v>
      </c>
      <c r="M736" s="211">
        <v>0</v>
      </c>
      <c r="N736" s="211">
        <v>0</v>
      </c>
      <c r="O736" s="211">
        <v>0</v>
      </c>
      <c r="P736" s="211">
        <v>0</v>
      </c>
      <c r="Q736" s="211">
        <v>0</v>
      </c>
      <c r="R736" s="211">
        <v>0</v>
      </c>
      <c r="S736" s="211">
        <f t="shared" si="35"/>
        <v>250000000</v>
      </c>
      <c r="T736" s="211">
        <v>826806</v>
      </c>
      <c r="U736" s="209" t="s">
        <v>40</v>
      </c>
      <c r="V736" s="209" t="s">
        <v>907</v>
      </c>
      <c r="W736" s="209" t="s">
        <v>42</v>
      </c>
      <c r="X736" s="209" t="s">
        <v>13</v>
      </c>
      <c r="Y736" s="209" t="s">
        <v>145</v>
      </c>
      <c r="Z736" s="209" t="s">
        <v>146</v>
      </c>
      <c r="AA736" s="209" t="s">
        <v>147</v>
      </c>
      <c r="AB736" s="213" t="s">
        <v>1129</v>
      </c>
      <c r="AC736" s="214">
        <v>41996</v>
      </c>
    </row>
    <row r="737" spans="1:29" s="198" customFormat="1" ht="45" hidden="1" x14ac:dyDescent="0.2">
      <c r="A737" s="207">
        <v>2014520000785</v>
      </c>
      <c r="B737" s="208" t="s">
        <v>1045</v>
      </c>
      <c r="C737" s="209" t="s">
        <v>13</v>
      </c>
      <c r="D737" s="209" t="s">
        <v>1434</v>
      </c>
      <c r="E737" s="216">
        <f t="shared" si="33"/>
        <v>150000000</v>
      </c>
      <c r="F737" s="211">
        <v>0</v>
      </c>
      <c r="G737" s="216">
        <v>150000000</v>
      </c>
      <c r="H737" s="211">
        <v>0</v>
      </c>
      <c r="I737" s="211">
        <v>0</v>
      </c>
      <c r="J737" s="211">
        <v>0</v>
      </c>
      <c r="K737" s="211">
        <v>0</v>
      </c>
      <c r="L737" s="211">
        <f t="shared" si="34"/>
        <v>0</v>
      </c>
      <c r="M737" s="211">
        <v>0</v>
      </c>
      <c r="N737" s="211">
        <v>0</v>
      </c>
      <c r="O737" s="211">
        <v>0</v>
      </c>
      <c r="P737" s="211">
        <v>0</v>
      </c>
      <c r="Q737" s="211">
        <v>0</v>
      </c>
      <c r="R737" s="211">
        <v>0</v>
      </c>
      <c r="S737" s="211">
        <f t="shared" si="35"/>
        <v>150000000</v>
      </c>
      <c r="T737" s="211">
        <v>10000</v>
      </c>
      <c r="U737" s="209" t="s">
        <v>40</v>
      </c>
      <c r="V737" s="209" t="s">
        <v>907</v>
      </c>
      <c r="W737" s="209" t="s">
        <v>42</v>
      </c>
      <c r="X737" s="209" t="s">
        <v>13</v>
      </c>
      <c r="Y737" s="209" t="s">
        <v>145</v>
      </c>
      <c r="Z737" s="209" t="s">
        <v>146</v>
      </c>
      <c r="AA737" s="209" t="s">
        <v>147</v>
      </c>
      <c r="AB737" s="213" t="s">
        <v>1129</v>
      </c>
      <c r="AC737" s="214">
        <v>41996</v>
      </c>
    </row>
    <row r="738" spans="1:29" s="198" customFormat="1" ht="45" hidden="1" x14ac:dyDescent="0.2">
      <c r="A738" s="207">
        <v>2014520000786</v>
      </c>
      <c r="B738" s="208" t="s">
        <v>1046</v>
      </c>
      <c r="C738" s="209" t="s">
        <v>13</v>
      </c>
      <c r="D738" s="209" t="s">
        <v>1434</v>
      </c>
      <c r="E738" s="216">
        <f t="shared" si="33"/>
        <v>530000000</v>
      </c>
      <c r="F738" s="211">
        <v>0</v>
      </c>
      <c r="G738" s="216">
        <v>530000000</v>
      </c>
      <c r="H738" s="211">
        <v>0</v>
      </c>
      <c r="I738" s="211">
        <v>0</v>
      </c>
      <c r="J738" s="211">
        <v>0</v>
      </c>
      <c r="K738" s="211">
        <v>0</v>
      </c>
      <c r="L738" s="211">
        <f t="shared" si="34"/>
        <v>0</v>
      </c>
      <c r="M738" s="211">
        <v>0</v>
      </c>
      <c r="N738" s="211">
        <v>0</v>
      </c>
      <c r="O738" s="211">
        <v>0</v>
      </c>
      <c r="P738" s="211">
        <v>0</v>
      </c>
      <c r="Q738" s="211">
        <v>0</v>
      </c>
      <c r="R738" s="211">
        <v>0</v>
      </c>
      <c r="S738" s="211">
        <f t="shared" si="35"/>
        <v>530000000</v>
      </c>
      <c r="T738" s="211">
        <v>170</v>
      </c>
      <c r="U738" s="209" t="s">
        <v>40</v>
      </c>
      <c r="V738" s="209" t="s">
        <v>907</v>
      </c>
      <c r="W738" s="209" t="s">
        <v>42</v>
      </c>
      <c r="X738" s="209" t="s">
        <v>13</v>
      </c>
      <c r="Y738" s="209" t="s">
        <v>145</v>
      </c>
      <c r="Z738" s="209" t="s">
        <v>146</v>
      </c>
      <c r="AA738" s="209" t="s">
        <v>147</v>
      </c>
      <c r="AB738" s="213" t="s">
        <v>1129</v>
      </c>
      <c r="AC738" s="214">
        <v>41996</v>
      </c>
    </row>
    <row r="739" spans="1:29" s="198" customFormat="1" ht="56.25" hidden="1" x14ac:dyDescent="0.2">
      <c r="A739" s="207">
        <v>2014520000787</v>
      </c>
      <c r="B739" s="208" t="s">
        <v>1047</v>
      </c>
      <c r="C739" s="209" t="s">
        <v>13</v>
      </c>
      <c r="D739" s="209" t="s">
        <v>1434</v>
      </c>
      <c r="E739" s="216">
        <f t="shared" si="33"/>
        <v>15010777811</v>
      </c>
      <c r="F739" s="211">
        <v>11159640881</v>
      </c>
      <c r="G739" s="216">
        <v>3851136930</v>
      </c>
      <c r="H739" s="211">
        <v>0</v>
      </c>
      <c r="I739" s="211">
        <v>0</v>
      </c>
      <c r="J739" s="211">
        <v>0</v>
      </c>
      <c r="K739" s="211">
        <v>0</v>
      </c>
      <c r="L739" s="211">
        <f t="shared" si="34"/>
        <v>0</v>
      </c>
      <c r="M739" s="211">
        <v>0</v>
      </c>
      <c r="N739" s="211">
        <v>0</v>
      </c>
      <c r="O739" s="211">
        <v>0</v>
      </c>
      <c r="P739" s="211">
        <v>0</v>
      </c>
      <c r="Q739" s="211">
        <v>0</v>
      </c>
      <c r="R739" s="211">
        <v>0</v>
      </c>
      <c r="S739" s="211">
        <f t="shared" si="35"/>
        <v>15010777811</v>
      </c>
      <c r="T739" s="211">
        <v>1660087</v>
      </c>
      <c r="U739" s="209" t="s">
        <v>204</v>
      </c>
      <c r="V739" s="209" t="s">
        <v>907</v>
      </c>
      <c r="W739" s="209" t="s">
        <v>14</v>
      </c>
      <c r="X739" s="209" t="s">
        <v>13</v>
      </c>
      <c r="Y739" s="209" t="s">
        <v>174</v>
      </c>
      <c r="Z739" s="209" t="s">
        <v>206</v>
      </c>
      <c r="AA739" s="209" t="s">
        <v>207</v>
      </c>
      <c r="AB739" s="213" t="s">
        <v>1129</v>
      </c>
      <c r="AC739" s="214">
        <v>41999</v>
      </c>
    </row>
    <row r="740" spans="1:29" s="198" customFormat="1" ht="56.25" hidden="1" x14ac:dyDescent="0.2">
      <c r="A740" s="207">
        <v>2014520000788</v>
      </c>
      <c r="B740" s="208" t="s">
        <v>1048</v>
      </c>
      <c r="C740" s="209" t="s">
        <v>13</v>
      </c>
      <c r="D740" s="209" t="s">
        <v>1434</v>
      </c>
      <c r="E740" s="216">
        <f t="shared" si="33"/>
        <v>4775012790</v>
      </c>
      <c r="F740" s="211">
        <v>0</v>
      </c>
      <c r="G740" s="216">
        <v>4775012790</v>
      </c>
      <c r="H740" s="211">
        <v>0</v>
      </c>
      <c r="I740" s="211">
        <v>0</v>
      </c>
      <c r="J740" s="211">
        <v>0</v>
      </c>
      <c r="K740" s="211">
        <v>0</v>
      </c>
      <c r="L740" s="211">
        <f t="shared" si="34"/>
        <v>0</v>
      </c>
      <c r="M740" s="211">
        <v>0</v>
      </c>
      <c r="N740" s="211">
        <v>0</v>
      </c>
      <c r="O740" s="211">
        <v>0</v>
      </c>
      <c r="P740" s="211">
        <v>0</v>
      </c>
      <c r="Q740" s="211">
        <v>0</v>
      </c>
      <c r="R740" s="211">
        <v>0</v>
      </c>
      <c r="S740" s="211">
        <f t="shared" si="35"/>
        <v>4775012790</v>
      </c>
      <c r="T740" s="211">
        <v>1660087</v>
      </c>
      <c r="U740" s="209" t="s">
        <v>204</v>
      </c>
      <c r="V740" s="209" t="s">
        <v>907</v>
      </c>
      <c r="W740" s="209" t="s">
        <v>14</v>
      </c>
      <c r="X740" s="209" t="s">
        <v>13</v>
      </c>
      <c r="Y740" s="209" t="s">
        <v>174</v>
      </c>
      <c r="Z740" s="209" t="s">
        <v>206</v>
      </c>
      <c r="AA740" s="209" t="s">
        <v>207</v>
      </c>
      <c r="AB740" s="213" t="s">
        <v>1129</v>
      </c>
      <c r="AC740" s="214">
        <v>41999</v>
      </c>
    </row>
    <row r="741" spans="1:29" s="198" customFormat="1" ht="45" hidden="1" x14ac:dyDescent="0.2">
      <c r="A741" s="207">
        <v>2014520000789</v>
      </c>
      <c r="B741" s="208" t="s">
        <v>1049</v>
      </c>
      <c r="C741" s="209" t="s">
        <v>13</v>
      </c>
      <c r="D741" s="209" t="s">
        <v>1434</v>
      </c>
      <c r="E741" s="216">
        <f t="shared" si="33"/>
        <v>244828000</v>
      </c>
      <c r="F741" s="211">
        <v>0</v>
      </c>
      <c r="G741" s="216">
        <v>244828000</v>
      </c>
      <c r="H741" s="211">
        <v>0</v>
      </c>
      <c r="I741" s="211">
        <v>0</v>
      </c>
      <c r="J741" s="211">
        <v>0</v>
      </c>
      <c r="K741" s="211">
        <v>0</v>
      </c>
      <c r="L741" s="211">
        <f t="shared" si="34"/>
        <v>0</v>
      </c>
      <c r="M741" s="211">
        <v>0</v>
      </c>
      <c r="N741" s="211">
        <v>0</v>
      </c>
      <c r="O741" s="211">
        <v>0</v>
      </c>
      <c r="P741" s="211">
        <v>0</v>
      </c>
      <c r="Q741" s="211">
        <v>0</v>
      </c>
      <c r="R741" s="211">
        <v>0</v>
      </c>
      <c r="S741" s="211">
        <f t="shared" si="35"/>
        <v>244828000</v>
      </c>
      <c r="T741" s="211">
        <v>1701782</v>
      </c>
      <c r="U741" s="209" t="s">
        <v>49</v>
      </c>
      <c r="V741" s="209" t="s">
        <v>907</v>
      </c>
      <c r="W741" s="209" t="s">
        <v>29</v>
      </c>
      <c r="X741" s="209" t="s">
        <v>13</v>
      </c>
      <c r="Y741" s="209" t="s">
        <v>194</v>
      </c>
      <c r="Z741" s="209" t="s">
        <v>402</v>
      </c>
      <c r="AA741" s="209" t="s">
        <v>403</v>
      </c>
      <c r="AB741" s="213" t="s">
        <v>1129</v>
      </c>
      <c r="AC741" s="214">
        <v>41999</v>
      </c>
    </row>
    <row r="742" spans="1:29" s="198" customFormat="1" ht="45" hidden="1" x14ac:dyDescent="0.2">
      <c r="A742" s="207">
        <v>2014520000790</v>
      </c>
      <c r="B742" s="208" t="s">
        <v>1050</v>
      </c>
      <c r="C742" s="209" t="s">
        <v>13</v>
      </c>
      <c r="D742" s="209" t="s">
        <v>1434</v>
      </c>
      <c r="E742" s="216">
        <f t="shared" si="33"/>
        <v>6964720349</v>
      </c>
      <c r="F742" s="211">
        <v>0</v>
      </c>
      <c r="G742" s="216">
        <v>6964720349</v>
      </c>
      <c r="H742" s="211">
        <v>0</v>
      </c>
      <c r="I742" s="211">
        <v>0</v>
      </c>
      <c r="J742" s="211">
        <v>0</v>
      </c>
      <c r="K742" s="211">
        <v>0</v>
      </c>
      <c r="L742" s="211">
        <f t="shared" si="34"/>
        <v>0</v>
      </c>
      <c r="M742" s="211">
        <v>0</v>
      </c>
      <c r="N742" s="211">
        <v>0</v>
      </c>
      <c r="O742" s="211">
        <v>0</v>
      </c>
      <c r="P742" s="211">
        <v>0</v>
      </c>
      <c r="Q742" s="211">
        <v>0</v>
      </c>
      <c r="R742" s="211">
        <v>0</v>
      </c>
      <c r="S742" s="211">
        <f t="shared" si="35"/>
        <v>6964720349</v>
      </c>
      <c r="T742" s="211">
        <v>1701782</v>
      </c>
      <c r="U742" s="209" t="s">
        <v>80</v>
      </c>
      <c r="V742" s="209" t="s">
        <v>907</v>
      </c>
      <c r="W742" s="209" t="s">
        <v>29</v>
      </c>
      <c r="X742" s="209" t="s">
        <v>13</v>
      </c>
      <c r="Y742" s="209" t="s">
        <v>76</v>
      </c>
      <c r="Z742" s="209" t="s">
        <v>135</v>
      </c>
      <c r="AA742" s="209" t="s">
        <v>136</v>
      </c>
      <c r="AB742" s="213" t="s">
        <v>1129</v>
      </c>
      <c r="AC742" s="214">
        <v>41999</v>
      </c>
    </row>
    <row r="743" spans="1:29" s="198" customFormat="1" ht="33.75" hidden="1" x14ac:dyDescent="0.2">
      <c r="A743" s="207">
        <v>2014520000791</v>
      </c>
      <c r="B743" s="208" t="s">
        <v>1051</v>
      </c>
      <c r="C743" s="209" t="s">
        <v>13</v>
      </c>
      <c r="D743" s="209" t="s">
        <v>1434</v>
      </c>
      <c r="E743" s="216">
        <f t="shared" si="33"/>
        <v>709032145</v>
      </c>
      <c r="F743" s="211">
        <v>0</v>
      </c>
      <c r="G743" s="216">
        <v>709032145</v>
      </c>
      <c r="H743" s="211">
        <v>0</v>
      </c>
      <c r="I743" s="211">
        <v>0</v>
      </c>
      <c r="J743" s="211">
        <v>0</v>
      </c>
      <c r="K743" s="211">
        <v>0</v>
      </c>
      <c r="L743" s="211">
        <f t="shared" si="34"/>
        <v>678339573</v>
      </c>
      <c r="M743" s="211">
        <v>0</v>
      </c>
      <c r="N743" s="211">
        <v>678339573</v>
      </c>
      <c r="O743" s="211">
        <v>0</v>
      </c>
      <c r="P743" s="211">
        <v>0</v>
      </c>
      <c r="Q743" s="211">
        <v>0</v>
      </c>
      <c r="R743" s="211">
        <v>0</v>
      </c>
      <c r="S743" s="211">
        <f t="shared" si="35"/>
        <v>1387371718</v>
      </c>
      <c r="T743" s="211">
        <v>256</v>
      </c>
      <c r="U743" s="209" t="s">
        <v>45</v>
      </c>
      <c r="V743" s="209" t="s">
        <v>907</v>
      </c>
      <c r="W743" s="209" t="s">
        <v>17</v>
      </c>
      <c r="X743" s="209" t="s">
        <v>13</v>
      </c>
      <c r="Y743" s="209" t="s">
        <v>194</v>
      </c>
      <c r="Z743" s="209" t="s">
        <v>17</v>
      </c>
      <c r="AA743" s="209" t="s">
        <v>257</v>
      </c>
      <c r="AB743" s="213" t="s">
        <v>1415</v>
      </c>
      <c r="AC743" s="214">
        <v>41999</v>
      </c>
    </row>
    <row r="744" spans="1:29" s="198" customFormat="1" ht="56.25" hidden="1" x14ac:dyDescent="0.2">
      <c r="A744" s="207">
        <v>2014520000792</v>
      </c>
      <c r="B744" s="208" t="s">
        <v>1052</v>
      </c>
      <c r="C744" s="209" t="s">
        <v>13</v>
      </c>
      <c r="D744" s="209" t="s">
        <v>1434</v>
      </c>
      <c r="E744" s="216">
        <f t="shared" si="33"/>
        <v>2484081796</v>
      </c>
      <c r="F744" s="211">
        <v>0</v>
      </c>
      <c r="G744" s="216">
        <v>2484081796</v>
      </c>
      <c r="H744" s="211">
        <v>0</v>
      </c>
      <c r="I744" s="211">
        <v>0</v>
      </c>
      <c r="J744" s="211">
        <v>0</v>
      </c>
      <c r="K744" s="211">
        <v>0</v>
      </c>
      <c r="L744" s="211">
        <f t="shared" si="34"/>
        <v>0</v>
      </c>
      <c r="M744" s="211">
        <v>0</v>
      </c>
      <c r="N744" s="211">
        <v>0</v>
      </c>
      <c r="O744" s="211">
        <v>0</v>
      </c>
      <c r="P744" s="211">
        <v>0</v>
      </c>
      <c r="Q744" s="211">
        <v>0</v>
      </c>
      <c r="R744" s="211">
        <v>0</v>
      </c>
      <c r="S744" s="211">
        <f t="shared" si="35"/>
        <v>2484081796</v>
      </c>
      <c r="T744" s="211">
        <v>1660087</v>
      </c>
      <c r="U744" s="209" t="s">
        <v>204</v>
      </c>
      <c r="V744" s="209" t="s">
        <v>907</v>
      </c>
      <c r="W744" s="209" t="s">
        <v>14</v>
      </c>
      <c r="X744" s="209" t="s">
        <v>13</v>
      </c>
      <c r="Y744" s="209" t="s">
        <v>174</v>
      </c>
      <c r="Z744" s="209" t="s">
        <v>206</v>
      </c>
      <c r="AA744" s="209" t="s">
        <v>540</v>
      </c>
      <c r="AB744" s="213" t="s">
        <v>1129</v>
      </c>
      <c r="AC744" s="214">
        <v>41999</v>
      </c>
    </row>
    <row r="745" spans="1:29" s="198" customFormat="1" ht="33.75" hidden="1" x14ac:dyDescent="0.2">
      <c r="A745" s="207">
        <v>2014520000793</v>
      </c>
      <c r="B745" s="208" t="s">
        <v>1053</v>
      </c>
      <c r="C745" s="209" t="s">
        <v>13</v>
      </c>
      <c r="D745" s="209" t="s">
        <v>1434</v>
      </c>
      <c r="E745" s="216">
        <f t="shared" si="33"/>
        <v>800000000</v>
      </c>
      <c r="F745" s="211">
        <v>0</v>
      </c>
      <c r="G745" s="216">
        <v>800000000</v>
      </c>
      <c r="H745" s="211">
        <v>0</v>
      </c>
      <c r="I745" s="211">
        <v>0</v>
      </c>
      <c r="J745" s="211">
        <v>0</v>
      </c>
      <c r="K745" s="211">
        <v>0</v>
      </c>
      <c r="L745" s="211">
        <f t="shared" si="34"/>
        <v>0</v>
      </c>
      <c r="M745" s="211">
        <v>0</v>
      </c>
      <c r="N745" s="211">
        <v>0</v>
      </c>
      <c r="O745" s="211">
        <v>0</v>
      </c>
      <c r="P745" s="211">
        <v>0</v>
      </c>
      <c r="Q745" s="211">
        <v>0</v>
      </c>
      <c r="R745" s="211">
        <v>0</v>
      </c>
      <c r="S745" s="211">
        <f t="shared" si="35"/>
        <v>800000000</v>
      </c>
      <c r="T745" s="211">
        <v>15500</v>
      </c>
      <c r="U745" s="209" t="s">
        <v>32</v>
      </c>
      <c r="V745" s="209" t="s">
        <v>907</v>
      </c>
      <c r="W745" s="209" t="s">
        <v>96</v>
      </c>
      <c r="X745" s="209" t="s">
        <v>13</v>
      </c>
      <c r="Y745" s="209" t="s">
        <v>76</v>
      </c>
      <c r="Z745" s="209" t="s">
        <v>131</v>
      </c>
      <c r="AA745" s="209" t="s">
        <v>293</v>
      </c>
      <c r="AB745" s="213" t="s">
        <v>1129</v>
      </c>
      <c r="AC745" s="214">
        <v>41999</v>
      </c>
    </row>
    <row r="746" spans="1:29" s="198" customFormat="1" ht="22.5" hidden="1" x14ac:dyDescent="0.2">
      <c r="A746" s="207">
        <v>2014520000794</v>
      </c>
      <c r="B746" s="208" t="s">
        <v>1054</v>
      </c>
      <c r="C746" s="209" t="s">
        <v>13</v>
      </c>
      <c r="D746" s="209" t="s">
        <v>1434</v>
      </c>
      <c r="E746" s="216">
        <f t="shared" si="33"/>
        <v>635003986</v>
      </c>
      <c r="F746" s="211">
        <v>0</v>
      </c>
      <c r="G746" s="216">
        <v>635003986</v>
      </c>
      <c r="H746" s="211">
        <v>0</v>
      </c>
      <c r="I746" s="211">
        <v>0</v>
      </c>
      <c r="J746" s="211">
        <v>0</v>
      </c>
      <c r="K746" s="211">
        <v>0</v>
      </c>
      <c r="L746" s="211">
        <f t="shared" si="34"/>
        <v>0</v>
      </c>
      <c r="M746" s="211">
        <v>0</v>
      </c>
      <c r="N746" s="211">
        <v>0</v>
      </c>
      <c r="O746" s="211">
        <v>0</v>
      </c>
      <c r="P746" s="211">
        <v>0</v>
      </c>
      <c r="Q746" s="211">
        <v>0</v>
      </c>
      <c r="R746" s="211">
        <v>0</v>
      </c>
      <c r="S746" s="211">
        <f t="shared" si="35"/>
        <v>635003986</v>
      </c>
      <c r="T746" s="211">
        <v>1701840</v>
      </c>
      <c r="U746" s="209" t="s">
        <v>49</v>
      </c>
      <c r="V746" s="209" t="s">
        <v>907</v>
      </c>
      <c r="W746" s="209" t="s">
        <v>17</v>
      </c>
      <c r="X746" s="209" t="s">
        <v>13</v>
      </c>
      <c r="Y746" s="209" t="s">
        <v>194</v>
      </c>
      <c r="Z746" s="209" t="s">
        <v>17</v>
      </c>
      <c r="AA746" s="209" t="s">
        <v>257</v>
      </c>
      <c r="AB746" s="213" t="s">
        <v>1129</v>
      </c>
      <c r="AC746" s="214">
        <v>41999</v>
      </c>
    </row>
    <row r="747" spans="1:29" s="198" customFormat="1" ht="33.75" hidden="1" x14ac:dyDescent="0.2">
      <c r="A747" s="207">
        <v>2014520000795</v>
      </c>
      <c r="B747" s="208" t="s">
        <v>1055</v>
      </c>
      <c r="C747" s="209" t="s">
        <v>13</v>
      </c>
      <c r="D747" s="209" t="s">
        <v>1434</v>
      </c>
      <c r="E747" s="216">
        <f t="shared" si="33"/>
        <v>800000000</v>
      </c>
      <c r="F747" s="211">
        <v>0</v>
      </c>
      <c r="G747" s="216">
        <v>800000000</v>
      </c>
      <c r="H747" s="211">
        <v>0</v>
      </c>
      <c r="I747" s="211">
        <v>0</v>
      </c>
      <c r="J747" s="211">
        <v>0</v>
      </c>
      <c r="K747" s="211">
        <v>0</v>
      </c>
      <c r="L747" s="211">
        <f t="shared" si="34"/>
        <v>0</v>
      </c>
      <c r="M747" s="211">
        <v>0</v>
      </c>
      <c r="N747" s="211">
        <v>0</v>
      </c>
      <c r="O747" s="211">
        <v>0</v>
      </c>
      <c r="P747" s="211">
        <v>0</v>
      </c>
      <c r="Q747" s="211">
        <v>0</v>
      </c>
      <c r="R747" s="211">
        <v>0</v>
      </c>
      <c r="S747" s="211">
        <f t="shared" si="35"/>
        <v>800000000</v>
      </c>
      <c r="T747" s="211">
        <v>13881</v>
      </c>
      <c r="U747" s="209" t="s">
        <v>32</v>
      </c>
      <c r="V747" s="209" t="s">
        <v>907</v>
      </c>
      <c r="W747" s="209" t="s">
        <v>1056</v>
      </c>
      <c r="X747" s="209" t="s">
        <v>13</v>
      </c>
      <c r="Y747" s="209" t="s">
        <v>76</v>
      </c>
      <c r="Z747" s="209" t="s">
        <v>131</v>
      </c>
      <c r="AA747" s="209" t="s">
        <v>293</v>
      </c>
      <c r="AB747" s="213" t="s">
        <v>1129</v>
      </c>
      <c r="AC747" s="214">
        <v>41999</v>
      </c>
    </row>
    <row r="748" spans="1:29" s="198" customFormat="1" ht="33.75" hidden="1" x14ac:dyDescent="0.2">
      <c r="A748" s="207">
        <v>2014520000796</v>
      </c>
      <c r="B748" s="208" t="s">
        <v>1057</v>
      </c>
      <c r="C748" s="209" t="s">
        <v>13</v>
      </c>
      <c r="D748" s="209" t="s">
        <v>1434</v>
      </c>
      <c r="E748" s="216">
        <f t="shared" si="33"/>
        <v>906500000</v>
      </c>
      <c r="F748" s="211">
        <v>0</v>
      </c>
      <c r="G748" s="216">
        <v>906500000</v>
      </c>
      <c r="H748" s="211">
        <v>0</v>
      </c>
      <c r="I748" s="211">
        <v>0</v>
      </c>
      <c r="J748" s="211">
        <v>0</v>
      </c>
      <c r="K748" s="211">
        <v>0</v>
      </c>
      <c r="L748" s="211">
        <f t="shared" si="34"/>
        <v>0</v>
      </c>
      <c r="M748" s="211">
        <v>0</v>
      </c>
      <c r="N748" s="211">
        <v>0</v>
      </c>
      <c r="O748" s="211">
        <v>0</v>
      </c>
      <c r="P748" s="211">
        <v>0</v>
      </c>
      <c r="Q748" s="211">
        <v>0</v>
      </c>
      <c r="R748" s="211">
        <v>0</v>
      </c>
      <c r="S748" s="211">
        <f t="shared" si="35"/>
        <v>906500000</v>
      </c>
      <c r="T748" s="211">
        <v>10000</v>
      </c>
      <c r="U748" s="209" t="s">
        <v>32</v>
      </c>
      <c r="V748" s="209" t="s">
        <v>907</v>
      </c>
      <c r="W748" s="209" t="s">
        <v>91</v>
      </c>
      <c r="X748" s="209" t="s">
        <v>13</v>
      </c>
      <c r="Y748" s="209" t="s">
        <v>76</v>
      </c>
      <c r="Z748" s="209" t="s">
        <v>131</v>
      </c>
      <c r="AA748" s="209" t="s">
        <v>469</v>
      </c>
      <c r="AB748" s="213" t="s">
        <v>1129</v>
      </c>
      <c r="AC748" s="214">
        <v>41999</v>
      </c>
    </row>
    <row r="749" spans="1:29" s="198" customFormat="1" ht="33.75" hidden="1" x14ac:dyDescent="0.2">
      <c r="A749" s="207">
        <v>2014520000797</v>
      </c>
      <c r="B749" s="208" t="s">
        <v>1058</v>
      </c>
      <c r="C749" s="209" t="s">
        <v>13</v>
      </c>
      <c r="D749" s="209" t="s">
        <v>1434</v>
      </c>
      <c r="E749" s="216">
        <f t="shared" si="33"/>
        <v>193500000</v>
      </c>
      <c r="F749" s="211">
        <v>0</v>
      </c>
      <c r="G749" s="216">
        <v>193500000</v>
      </c>
      <c r="H749" s="211">
        <v>0</v>
      </c>
      <c r="I749" s="211">
        <v>0</v>
      </c>
      <c r="J749" s="211">
        <v>0</v>
      </c>
      <c r="K749" s="211">
        <v>0</v>
      </c>
      <c r="L749" s="211">
        <f t="shared" si="34"/>
        <v>0</v>
      </c>
      <c r="M749" s="211">
        <v>0</v>
      </c>
      <c r="N749" s="211">
        <v>0</v>
      </c>
      <c r="O749" s="211">
        <v>0</v>
      </c>
      <c r="P749" s="211">
        <v>0</v>
      </c>
      <c r="Q749" s="211">
        <v>0</v>
      </c>
      <c r="R749" s="211">
        <v>0</v>
      </c>
      <c r="S749" s="211">
        <f t="shared" si="35"/>
        <v>193500000</v>
      </c>
      <c r="T749" s="211">
        <v>180000</v>
      </c>
      <c r="U749" s="209" t="s">
        <v>32</v>
      </c>
      <c r="V749" s="209" t="s">
        <v>907</v>
      </c>
      <c r="W749" s="209" t="s">
        <v>91</v>
      </c>
      <c r="X749" s="209" t="s">
        <v>13</v>
      </c>
      <c r="Y749" s="209" t="s">
        <v>76</v>
      </c>
      <c r="Z749" s="209" t="s">
        <v>131</v>
      </c>
      <c r="AA749" s="209" t="s">
        <v>469</v>
      </c>
      <c r="AB749" s="213" t="s">
        <v>1129</v>
      </c>
      <c r="AC749" s="214">
        <v>41999</v>
      </c>
    </row>
    <row r="750" spans="1:29" s="198" customFormat="1" ht="33.75" hidden="1" x14ac:dyDescent="0.2">
      <c r="A750" s="207">
        <v>2014520000798</v>
      </c>
      <c r="B750" s="208" t="s">
        <v>1059</v>
      </c>
      <c r="C750" s="209" t="s">
        <v>13</v>
      </c>
      <c r="D750" s="209" t="s">
        <v>1434</v>
      </c>
      <c r="E750" s="216">
        <f t="shared" si="33"/>
        <v>950000000</v>
      </c>
      <c r="F750" s="211">
        <v>0</v>
      </c>
      <c r="G750" s="216">
        <v>950000000</v>
      </c>
      <c r="H750" s="211">
        <v>0</v>
      </c>
      <c r="I750" s="211">
        <v>0</v>
      </c>
      <c r="J750" s="211">
        <v>0</v>
      </c>
      <c r="K750" s="211">
        <v>0</v>
      </c>
      <c r="L750" s="211">
        <f t="shared" si="34"/>
        <v>0</v>
      </c>
      <c r="M750" s="211">
        <v>0</v>
      </c>
      <c r="N750" s="211">
        <v>0</v>
      </c>
      <c r="O750" s="211">
        <v>0</v>
      </c>
      <c r="P750" s="211">
        <v>0</v>
      </c>
      <c r="Q750" s="211">
        <v>0</v>
      </c>
      <c r="R750" s="211">
        <v>0</v>
      </c>
      <c r="S750" s="211">
        <f t="shared" si="35"/>
        <v>950000000</v>
      </c>
      <c r="T750" s="211">
        <v>7045</v>
      </c>
      <c r="U750" s="209" t="s">
        <v>32</v>
      </c>
      <c r="V750" s="209" t="s">
        <v>907</v>
      </c>
      <c r="W750" s="209" t="s">
        <v>94</v>
      </c>
      <c r="X750" s="209" t="s">
        <v>13</v>
      </c>
      <c r="Y750" s="209" t="s">
        <v>76</v>
      </c>
      <c r="Z750" s="209" t="s">
        <v>131</v>
      </c>
      <c r="AA750" s="209" t="s">
        <v>95</v>
      </c>
      <c r="AB750" s="213" t="s">
        <v>1129</v>
      </c>
      <c r="AC750" s="214">
        <v>41999</v>
      </c>
    </row>
    <row r="751" spans="1:29" s="198" customFormat="1" ht="45" hidden="1" x14ac:dyDescent="0.2">
      <c r="A751" s="207">
        <v>2014520000799</v>
      </c>
      <c r="B751" s="208" t="s">
        <v>1060</v>
      </c>
      <c r="C751" s="209" t="s">
        <v>13</v>
      </c>
      <c r="D751" s="209" t="s">
        <v>1434</v>
      </c>
      <c r="E751" s="216">
        <f t="shared" si="33"/>
        <v>61060000</v>
      </c>
      <c r="F751" s="211">
        <v>0</v>
      </c>
      <c r="G751" s="216">
        <v>40060000</v>
      </c>
      <c r="H751" s="211">
        <v>0</v>
      </c>
      <c r="I751" s="211">
        <v>0</v>
      </c>
      <c r="J751" s="211">
        <v>0</v>
      </c>
      <c r="K751" s="211">
        <v>21000000</v>
      </c>
      <c r="L751" s="211">
        <f t="shared" si="34"/>
        <v>0</v>
      </c>
      <c r="M751" s="211">
        <v>0</v>
      </c>
      <c r="N751" s="211">
        <v>0</v>
      </c>
      <c r="O751" s="211">
        <v>0</v>
      </c>
      <c r="P751" s="211">
        <v>0</v>
      </c>
      <c r="Q751" s="211">
        <v>0</v>
      </c>
      <c r="R751" s="211">
        <v>0</v>
      </c>
      <c r="S751" s="211">
        <f t="shared" si="35"/>
        <v>61060000</v>
      </c>
      <c r="T751" s="211">
        <v>1701840</v>
      </c>
      <c r="U751" s="209" t="s">
        <v>49</v>
      </c>
      <c r="V751" s="209" t="s">
        <v>907</v>
      </c>
      <c r="W751" s="209" t="s">
        <v>29</v>
      </c>
      <c r="X751" s="209" t="s">
        <v>13</v>
      </c>
      <c r="Y751" s="209" t="s">
        <v>194</v>
      </c>
      <c r="Z751" s="209" t="s">
        <v>402</v>
      </c>
      <c r="AA751" s="209" t="s">
        <v>403</v>
      </c>
      <c r="AB751" s="213" t="s">
        <v>1129</v>
      </c>
      <c r="AC751" s="214">
        <v>41999</v>
      </c>
    </row>
    <row r="752" spans="1:29" s="198" customFormat="1" ht="33.75" hidden="1" x14ac:dyDescent="0.2">
      <c r="A752" s="207">
        <v>2014520000800</v>
      </c>
      <c r="B752" s="208" t="s">
        <v>1061</v>
      </c>
      <c r="C752" s="209" t="s">
        <v>13</v>
      </c>
      <c r="D752" s="209" t="s">
        <v>1434</v>
      </c>
      <c r="E752" s="216">
        <f t="shared" si="33"/>
        <v>950000000</v>
      </c>
      <c r="F752" s="211">
        <v>0</v>
      </c>
      <c r="G752" s="216">
        <v>950000000</v>
      </c>
      <c r="H752" s="211">
        <v>0</v>
      </c>
      <c r="I752" s="211">
        <v>0</v>
      </c>
      <c r="J752" s="211">
        <v>0</v>
      </c>
      <c r="K752" s="211">
        <v>0</v>
      </c>
      <c r="L752" s="211">
        <f t="shared" si="34"/>
        <v>0</v>
      </c>
      <c r="M752" s="211">
        <v>0</v>
      </c>
      <c r="N752" s="211">
        <v>0</v>
      </c>
      <c r="O752" s="211">
        <v>0</v>
      </c>
      <c r="P752" s="211">
        <v>0</v>
      </c>
      <c r="Q752" s="211">
        <v>0</v>
      </c>
      <c r="R752" s="211">
        <v>0</v>
      </c>
      <c r="S752" s="211">
        <f t="shared" si="35"/>
        <v>950000000</v>
      </c>
      <c r="T752" s="211">
        <v>10752</v>
      </c>
      <c r="U752" s="209" t="s">
        <v>32</v>
      </c>
      <c r="V752" s="209" t="s">
        <v>907</v>
      </c>
      <c r="W752" s="209" t="s">
        <v>92</v>
      </c>
      <c r="X752" s="209" t="s">
        <v>13</v>
      </c>
      <c r="Y752" s="209" t="s">
        <v>76</v>
      </c>
      <c r="Z752" s="209" t="s">
        <v>131</v>
      </c>
      <c r="AA752" s="209" t="s">
        <v>93</v>
      </c>
      <c r="AB752" s="213" t="s">
        <v>1129</v>
      </c>
      <c r="AC752" s="214">
        <v>41999</v>
      </c>
    </row>
    <row r="753" spans="1:29" s="198" customFormat="1" ht="22.5" hidden="1" x14ac:dyDescent="0.2">
      <c r="A753" s="207">
        <v>2014520000801</v>
      </c>
      <c r="B753" s="208" t="s">
        <v>1062</v>
      </c>
      <c r="C753" s="209" t="s">
        <v>13</v>
      </c>
      <c r="D753" s="209" t="s">
        <v>1434</v>
      </c>
      <c r="E753" s="216">
        <f t="shared" si="33"/>
        <v>446719188</v>
      </c>
      <c r="F753" s="211">
        <v>0</v>
      </c>
      <c r="G753" s="216">
        <v>446719188</v>
      </c>
      <c r="H753" s="211">
        <v>0</v>
      </c>
      <c r="I753" s="211">
        <v>0</v>
      </c>
      <c r="J753" s="211">
        <v>0</v>
      </c>
      <c r="K753" s="211">
        <v>0</v>
      </c>
      <c r="L753" s="211">
        <f t="shared" si="34"/>
        <v>0</v>
      </c>
      <c r="M753" s="211">
        <v>0</v>
      </c>
      <c r="N753" s="211">
        <v>0</v>
      </c>
      <c r="O753" s="211">
        <v>0</v>
      </c>
      <c r="P753" s="211">
        <v>0</v>
      </c>
      <c r="Q753" s="211">
        <v>0</v>
      </c>
      <c r="R753" s="211">
        <v>0</v>
      </c>
      <c r="S753" s="211">
        <f t="shared" si="35"/>
        <v>446719188</v>
      </c>
      <c r="T753" s="211">
        <v>850000</v>
      </c>
      <c r="U753" s="209" t="s">
        <v>446</v>
      </c>
      <c r="V753" s="209" t="s">
        <v>907</v>
      </c>
      <c r="W753" s="209" t="s">
        <v>104</v>
      </c>
      <c r="X753" s="209" t="s">
        <v>13</v>
      </c>
      <c r="Y753" s="209" t="s">
        <v>167</v>
      </c>
      <c r="Z753" s="209" t="s">
        <v>448</v>
      </c>
      <c r="AA753" s="209" t="s">
        <v>674</v>
      </c>
      <c r="AB753" s="213" t="s">
        <v>1129</v>
      </c>
      <c r="AC753" s="214">
        <v>41999</v>
      </c>
    </row>
    <row r="754" spans="1:29" s="198" customFormat="1" ht="22.5" hidden="1" x14ac:dyDescent="0.2">
      <c r="A754" s="207">
        <v>2014520000802</v>
      </c>
      <c r="B754" s="208" t="s">
        <v>1063</v>
      </c>
      <c r="C754" s="209" t="s">
        <v>13</v>
      </c>
      <c r="D754" s="209" t="s">
        <v>1434</v>
      </c>
      <c r="E754" s="216">
        <f t="shared" si="33"/>
        <v>587400000</v>
      </c>
      <c r="F754" s="211">
        <v>0</v>
      </c>
      <c r="G754" s="216">
        <v>587400000</v>
      </c>
      <c r="H754" s="211">
        <v>0</v>
      </c>
      <c r="I754" s="211">
        <v>0</v>
      </c>
      <c r="J754" s="211">
        <v>0</v>
      </c>
      <c r="K754" s="211">
        <v>0</v>
      </c>
      <c r="L754" s="211">
        <f t="shared" si="34"/>
        <v>0</v>
      </c>
      <c r="M754" s="211">
        <v>0</v>
      </c>
      <c r="N754" s="211">
        <v>0</v>
      </c>
      <c r="O754" s="211">
        <v>0</v>
      </c>
      <c r="P754" s="211">
        <v>0</v>
      </c>
      <c r="Q754" s="211">
        <v>0</v>
      </c>
      <c r="R754" s="211">
        <v>0</v>
      </c>
      <c r="S754" s="211">
        <f t="shared" si="35"/>
        <v>587400000</v>
      </c>
      <c r="T754" s="211">
        <v>850000</v>
      </c>
      <c r="U754" s="209" t="s">
        <v>446</v>
      </c>
      <c r="V754" s="209" t="s">
        <v>907</v>
      </c>
      <c r="W754" s="209" t="s">
        <v>104</v>
      </c>
      <c r="X754" s="209" t="s">
        <v>13</v>
      </c>
      <c r="Y754" s="209" t="s">
        <v>167</v>
      </c>
      <c r="Z754" s="209" t="s">
        <v>448</v>
      </c>
      <c r="AA754" s="209" t="s">
        <v>672</v>
      </c>
      <c r="AB754" s="213" t="s">
        <v>1129</v>
      </c>
      <c r="AC754" s="214">
        <v>41999</v>
      </c>
    </row>
    <row r="755" spans="1:29" s="198" customFormat="1" ht="33.75" hidden="1" x14ac:dyDescent="0.2">
      <c r="A755" s="207">
        <v>2014520000803</v>
      </c>
      <c r="B755" s="208" t="s">
        <v>1064</v>
      </c>
      <c r="C755" s="209" t="s">
        <v>13</v>
      </c>
      <c r="D755" s="209" t="s">
        <v>1434</v>
      </c>
      <c r="E755" s="216">
        <f t="shared" si="33"/>
        <v>303606740</v>
      </c>
      <c r="F755" s="211">
        <v>0</v>
      </c>
      <c r="G755" s="216">
        <v>303606740</v>
      </c>
      <c r="H755" s="211">
        <v>0</v>
      </c>
      <c r="I755" s="211">
        <v>0</v>
      </c>
      <c r="J755" s="211">
        <v>0</v>
      </c>
      <c r="K755" s="211">
        <v>0</v>
      </c>
      <c r="L755" s="211">
        <f t="shared" si="34"/>
        <v>0</v>
      </c>
      <c r="M755" s="211">
        <v>0</v>
      </c>
      <c r="N755" s="211">
        <v>0</v>
      </c>
      <c r="O755" s="211">
        <v>0</v>
      </c>
      <c r="P755" s="211">
        <v>0</v>
      </c>
      <c r="Q755" s="211">
        <v>0</v>
      </c>
      <c r="R755" s="211">
        <v>0</v>
      </c>
      <c r="S755" s="211">
        <f t="shared" si="35"/>
        <v>303606740</v>
      </c>
      <c r="T755" s="211">
        <v>1744275</v>
      </c>
      <c r="U755" s="209" t="s">
        <v>80</v>
      </c>
      <c r="V755" s="209" t="s">
        <v>907</v>
      </c>
      <c r="W755" s="209" t="s">
        <v>14</v>
      </c>
      <c r="X755" s="209" t="s">
        <v>13</v>
      </c>
      <c r="Y755" s="209" t="s">
        <v>159</v>
      </c>
      <c r="Z755" s="209" t="s">
        <v>160</v>
      </c>
      <c r="AA755" s="209" t="s">
        <v>667</v>
      </c>
      <c r="AB755" s="213" t="s">
        <v>1129</v>
      </c>
      <c r="AC755" s="214">
        <v>41999</v>
      </c>
    </row>
    <row r="756" spans="1:29" s="198" customFormat="1" ht="22.5" hidden="1" x14ac:dyDescent="0.2">
      <c r="A756" s="207">
        <v>2014520000804</v>
      </c>
      <c r="B756" s="208" t="s">
        <v>1065</v>
      </c>
      <c r="C756" s="209" t="s">
        <v>13</v>
      </c>
      <c r="D756" s="209" t="s">
        <v>1434</v>
      </c>
      <c r="E756" s="216">
        <f t="shared" si="33"/>
        <v>3569222060</v>
      </c>
      <c r="F756" s="211">
        <v>1716358679</v>
      </c>
      <c r="G756" s="216">
        <v>1852863381</v>
      </c>
      <c r="H756" s="211">
        <v>0</v>
      </c>
      <c r="I756" s="211">
        <v>0</v>
      </c>
      <c r="J756" s="211">
        <v>0</v>
      </c>
      <c r="K756" s="211">
        <v>0</v>
      </c>
      <c r="L756" s="211">
        <f t="shared" si="34"/>
        <v>0</v>
      </c>
      <c r="M756" s="211">
        <v>0</v>
      </c>
      <c r="N756" s="211">
        <v>0</v>
      </c>
      <c r="O756" s="211">
        <v>0</v>
      </c>
      <c r="P756" s="211">
        <v>0</v>
      </c>
      <c r="Q756" s="211">
        <v>0</v>
      </c>
      <c r="R756" s="211">
        <v>0</v>
      </c>
      <c r="S756" s="211">
        <f t="shared" si="35"/>
        <v>3569222060</v>
      </c>
      <c r="T756" s="211">
        <v>850000</v>
      </c>
      <c r="U756" s="209" t="s">
        <v>446</v>
      </c>
      <c r="V756" s="209" t="s">
        <v>907</v>
      </c>
      <c r="W756" s="209" t="s">
        <v>104</v>
      </c>
      <c r="X756" s="209" t="s">
        <v>13</v>
      </c>
      <c r="Y756" s="209" t="s">
        <v>167</v>
      </c>
      <c r="Z756" s="209" t="s">
        <v>448</v>
      </c>
      <c r="AA756" s="209" t="s">
        <v>449</v>
      </c>
      <c r="AB756" s="213" t="s">
        <v>1129</v>
      </c>
      <c r="AC756" s="214">
        <v>41999</v>
      </c>
    </row>
    <row r="757" spans="1:29" s="198" customFormat="1" ht="22.5" hidden="1" x14ac:dyDescent="0.2">
      <c r="A757" s="207">
        <v>2014520000805</v>
      </c>
      <c r="B757" s="208" t="s">
        <v>1066</v>
      </c>
      <c r="C757" s="209" t="s">
        <v>13</v>
      </c>
      <c r="D757" s="209" t="s">
        <v>1434</v>
      </c>
      <c r="E757" s="216">
        <f t="shared" si="33"/>
        <v>65000000</v>
      </c>
      <c r="F757" s="211">
        <v>0</v>
      </c>
      <c r="G757" s="216">
        <v>65000000</v>
      </c>
      <c r="H757" s="211">
        <v>0</v>
      </c>
      <c r="I757" s="211">
        <v>0</v>
      </c>
      <c r="J757" s="211">
        <v>0</v>
      </c>
      <c r="K757" s="211">
        <v>0</v>
      </c>
      <c r="L757" s="211">
        <f t="shared" si="34"/>
        <v>0</v>
      </c>
      <c r="M757" s="211">
        <v>0</v>
      </c>
      <c r="N757" s="211">
        <v>0</v>
      </c>
      <c r="O757" s="211">
        <v>0</v>
      </c>
      <c r="P757" s="211">
        <v>0</v>
      </c>
      <c r="Q757" s="211">
        <v>0</v>
      </c>
      <c r="R757" s="211">
        <v>0</v>
      </c>
      <c r="S757" s="211">
        <f t="shared" si="35"/>
        <v>65000000</v>
      </c>
      <c r="T757" s="211">
        <v>1744275</v>
      </c>
      <c r="U757" s="209" t="s">
        <v>80</v>
      </c>
      <c r="V757" s="209" t="s">
        <v>907</v>
      </c>
      <c r="W757" s="209" t="s">
        <v>29</v>
      </c>
      <c r="X757" s="209" t="s">
        <v>13</v>
      </c>
      <c r="Y757" s="209" t="s">
        <v>159</v>
      </c>
      <c r="Z757" s="209" t="s">
        <v>160</v>
      </c>
      <c r="AA757" s="209" t="s">
        <v>667</v>
      </c>
      <c r="AB757" s="213" t="s">
        <v>1129</v>
      </c>
      <c r="AC757" s="214">
        <v>41999</v>
      </c>
    </row>
    <row r="758" spans="1:29" s="198" customFormat="1" ht="45" hidden="1" x14ac:dyDescent="0.2">
      <c r="A758" s="207">
        <v>2014520000806</v>
      </c>
      <c r="B758" s="208" t="s">
        <v>1067</v>
      </c>
      <c r="C758" s="209" t="s">
        <v>13</v>
      </c>
      <c r="D758" s="209" t="s">
        <v>1434</v>
      </c>
      <c r="E758" s="216">
        <f t="shared" si="33"/>
        <v>713790898</v>
      </c>
      <c r="F758" s="211">
        <v>0</v>
      </c>
      <c r="G758" s="216">
        <v>713790898</v>
      </c>
      <c r="H758" s="211">
        <v>0</v>
      </c>
      <c r="I758" s="211">
        <v>0</v>
      </c>
      <c r="J758" s="211">
        <v>0</v>
      </c>
      <c r="K758" s="211">
        <v>0</v>
      </c>
      <c r="L758" s="211">
        <f t="shared" si="34"/>
        <v>0</v>
      </c>
      <c r="M758" s="211">
        <v>0</v>
      </c>
      <c r="N758" s="211">
        <v>0</v>
      </c>
      <c r="O758" s="211">
        <v>0</v>
      </c>
      <c r="P758" s="211">
        <v>0</v>
      </c>
      <c r="Q758" s="211">
        <v>0</v>
      </c>
      <c r="R758" s="211">
        <v>0</v>
      </c>
      <c r="S758" s="211">
        <f t="shared" si="35"/>
        <v>713790898</v>
      </c>
      <c r="T758" s="211">
        <v>174475</v>
      </c>
      <c r="U758" s="209" t="s">
        <v>80</v>
      </c>
      <c r="V758" s="209" t="s">
        <v>907</v>
      </c>
      <c r="W758" s="209" t="s">
        <v>29</v>
      </c>
      <c r="X758" s="209" t="s">
        <v>13</v>
      </c>
      <c r="Y758" s="209" t="s">
        <v>159</v>
      </c>
      <c r="Z758" s="209" t="s">
        <v>160</v>
      </c>
      <c r="AA758" s="209" t="s">
        <v>667</v>
      </c>
      <c r="AB758" s="213" t="s">
        <v>1129</v>
      </c>
      <c r="AC758" s="214">
        <v>41999</v>
      </c>
    </row>
    <row r="759" spans="1:29" s="198" customFormat="1" ht="22.5" hidden="1" x14ac:dyDescent="0.2">
      <c r="A759" s="207">
        <v>2014520000807</v>
      </c>
      <c r="B759" s="208" t="s">
        <v>1068</v>
      </c>
      <c r="C759" s="209" t="s">
        <v>13</v>
      </c>
      <c r="D759" s="209" t="s">
        <v>1434</v>
      </c>
      <c r="E759" s="216">
        <f t="shared" si="33"/>
        <v>587500000</v>
      </c>
      <c r="F759" s="211">
        <v>0</v>
      </c>
      <c r="G759" s="216">
        <v>587500000</v>
      </c>
      <c r="H759" s="211">
        <v>0</v>
      </c>
      <c r="I759" s="211">
        <v>0</v>
      </c>
      <c r="J759" s="211">
        <v>0</v>
      </c>
      <c r="K759" s="211">
        <v>0</v>
      </c>
      <c r="L759" s="211">
        <f t="shared" si="34"/>
        <v>0</v>
      </c>
      <c r="M759" s="211">
        <v>0</v>
      </c>
      <c r="N759" s="211">
        <v>0</v>
      </c>
      <c r="O759" s="211">
        <v>0</v>
      </c>
      <c r="P759" s="211">
        <v>0</v>
      </c>
      <c r="Q759" s="211">
        <v>0</v>
      </c>
      <c r="R759" s="211">
        <v>0</v>
      </c>
      <c r="S759" s="211">
        <f t="shared" si="35"/>
        <v>587500000</v>
      </c>
      <c r="T759" s="211">
        <v>850000</v>
      </c>
      <c r="U759" s="209" t="s">
        <v>446</v>
      </c>
      <c r="V759" s="209" t="s">
        <v>907</v>
      </c>
      <c r="W759" s="209" t="s">
        <v>104</v>
      </c>
      <c r="X759" s="209" t="s">
        <v>13</v>
      </c>
      <c r="Y759" s="209" t="s">
        <v>167</v>
      </c>
      <c r="Z759" s="209" t="s">
        <v>448</v>
      </c>
      <c r="AA759" s="209" t="s">
        <v>501</v>
      </c>
      <c r="AB759" s="213" t="s">
        <v>1129</v>
      </c>
      <c r="AC759" s="214">
        <v>41999</v>
      </c>
    </row>
    <row r="760" spans="1:29" s="198" customFormat="1" ht="33.75" hidden="1" x14ac:dyDescent="0.2">
      <c r="A760" s="207">
        <v>2014520000808</v>
      </c>
      <c r="B760" s="208" t="s">
        <v>1069</v>
      </c>
      <c r="C760" s="209" t="s">
        <v>13</v>
      </c>
      <c r="D760" s="209" t="s">
        <v>1434</v>
      </c>
      <c r="E760" s="216">
        <f t="shared" si="33"/>
        <v>439887000000</v>
      </c>
      <c r="F760" s="211">
        <v>0</v>
      </c>
      <c r="G760" s="216">
        <v>439887000000</v>
      </c>
      <c r="H760" s="211">
        <v>0</v>
      </c>
      <c r="I760" s="211">
        <v>0</v>
      </c>
      <c r="J760" s="211">
        <v>0</v>
      </c>
      <c r="K760" s="211">
        <v>0</v>
      </c>
      <c r="L760" s="211">
        <f t="shared" si="34"/>
        <v>0</v>
      </c>
      <c r="M760" s="211">
        <v>0</v>
      </c>
      <c r="N760" s="211">
        <v>0</v>
      </c>
      <c r="O760" s="211">
        <v>0</v>
      </c>
      <c r="P760" s="211">
        <v>0</v>
      </c>
      <c r="Q760" s="211">
        <v>0</v>
      </c>
      <c r="R760" s="211">
        <v>0</v>
      </c>
      <c r="S760" s="211">
        <f t="shared" si="35"/>
        <v>439887000000</v>
      </c>
      <c r="T760" s="211">
        <v>173996</v>
      </c>
      <c r="U760" s="209" t="s">
        <v>51</v>
      </c>
      <c r="V760" s="209" t="s">
        <v>907</v>
      </c>
      <c r="W760" s="209" t="s">
        <v>27</v>
      </c>
      <c r="X760" s="209" t="s">
        <v>13</v>
      </c>
      <c r="Y760" s="209" t="s">
        <v>76</v>
      </c>
      <c r="Z760" s="209" t="s">
        <v>77</v>
      </c>
      <c r="AA760" s="209" t="s">
        <v>78</v>
      </c>
      <c r="AB760" s="213" t="s">
        <v>1129</v>
      </c>
      <c r="AC760" s="214">
        <v>42002</v>
      </c>
    </row>
    <row r="761" spans="1:29" s="198" customFormat="1" ht="22.5" hidden="1" x14ac:dyDescent="0.2">
      <c r="A761" s="207">
        <v>2014520000809</v>
      </c>
      <c r="B761" s="208" t="s">
        <v>1070</v>
      </c>
      <c r="C761" s="209" t="s">
        <v>13</v>
      </c>
      <c r="D761" s="209" t="s">
        <v>1434</v>
      </c>
      <c r="E761" s="216">
        <f t="shared" si="33"/>
        <v>50000000</v>
      </c>
      <c r="F761" s="211">
        <v>0</v>
      </c>
      <c r="G761" s="216">
        <v>50000000</v>
      </c>
      <c r="H761" s="211">
        <v>0</v>
      </c>
      <c r="I761" s="211">
        <v>0</v>
      </c>
      <c r="J761" s="211">
        <v>0</v>
      </c>
      <c r="K761" s="211">
        <v>0</v>
      </c>
      <c r="L761" s="211">
        <f t="shared" si="34"/>
        <v>0</v>
      </c>
      <c r="M761" s="211">
        <v>0</v>
      </c>
      <c r="N761" s="211">
        <v>0</v>
      </c>
      <c r="O761" s="211">
        <v>0</v>
      </c>
      <c r="P761" s="211">
        <v>0</v>
      </c>
      <c r="Q761" s="211">
        <v>0</v>
      </c>
      <c r="R761" s="211">
        <v>0</v>
      </c>
      <c r="S761" s="211">
        <f t="shared" si="35"/>
        <v>50000000</v>
      </c>
      <c r="T761" s="211">
        <v>1701840</v>
      </c>
      <c r="U761" s="209" t="s">
        <v>49</v>
      </c>
      <c r="V761" s="209" t="s">
        <v>907</v>
      </c>
      <c r="W761" s="209" t="s">
        <v>29</v>
      </c>
      <c r="X761" s="209" t="s">
        <v>13</v>
      </c>
      <c r="Y761" s="209" t="s">
        <v>145</v>
      </c>
      <c r="Z761" s="209" t="s">
        <v>278</v>
      </c>
      <c r="AA761" s="209" t="s">
        <v>413</v>
      </c>
      <c r="AB761" s="213" t="s">
        <v>1129</v>
      </c>
      <c r="AC761" s="214">
        <v>42003</v>
      </c>
    </row>
    <row r="762" spans="1:29" s="198" customFormat="1" ht="22.5" hidden="1" x14ac:dyDescent="0.2">
      <c r="A762" s="207">
        <v>2014520000810</v>
      </c>
      <c r="B762" s="208" t="s">
        <v>1070</v>
      </c>
      <c r="C762" s="209" t="s">
        <v>13</v>
      </c>
      <c r="D762" s="209" t="s">
        <v>1434</v>
      </c>
      <c r="E762" s="216">
        <f t="shared" si="33"/>
        <v>40000000</v>
      </c>
      <c r="F762" s="211">
        <v>0</v>
      </c>
      <c r="G762" s="216">
        <v>40000000</v>
      </c>
      <c r="H762" s="211">
        <v>0</v>
      </c>
      <c r="I762" s="211">
        <v>0</v>
      </c>
      <c r="J762" s="211">
        <v>0</v>
      </c>
      <c r="K762" s="211">
        <v>0</v>
      </c>
      <c r="L762" s="211">
        <f t="shared" si="34"/>
        <v>0</v>
      </c>
      <c r="M762" s="211">
        <v>0</v>
      </c>
      <c r="N762" s="211">
        <v>0</v>
      </c>
      <c r="O762" s="211">
        <v>0</v>
      </c>
      <c r="P762" s="211">
        <v>0</v>
      </c>
      <c r="Q762" s="211">
        <v>0</v>
      </c>
      <c r="R762" s="211">
        <v>0</v>
      </c>
      <c r="S762" s="211">
        <f t="shared" si="35"/>
        <v>40000000</v>
      </c>
      <c r="T762" s="211">
        <v>1701840</v>
      </c>
      <c r="U762" s="209" t="s">
        <v>49</v>
      </c>
      <c r="V762" s="209" t="s">
        <v>907</v>
      </c>
      <c r="W762" s="209" t="s">
        <v>29</v>
      </c>
      <c r="X762" s="209" t="s">
        <v>13</v>
      </c>
      <c r="Y762" s="209" t="s">
        <v>145</v>
      </c>
      <c r="Z762" s="209" t="s">
        <v>278</v>
      </c>
      <c r="AA762" s="209" t="s">
        <v>413</v>
      </c>
      <c r="AB762" s="213" t="s">
        <v>1129</v>
      </c>
      <c r="AC762" s="214">
        <v>42003</v>
      </c>
    </row>
    <row r="763" spans="1:29" s="198" customFormat="1" ht="22.5" hidden="1" x14ac:dyDescent="0.2">
      <c r="A763" s="207">
        <v>2014520000811</v>
      </c>
      <c r="B763" s="208" t="s">
        <v>1071</v>
      </c>
      <c r="C763" s="209" t="s">
        <v>13</v>
      </c>
      <c r="D763" s="209" t="s">
        <v>1434</v>
      </c>
      <c r="E763" s="216">
        <f t="shared" si="33"/>
        <v>50000000</v>
      </c>
      <c r="F763" s="211">
        <v>0</v>
      </c>
      <c r="G763" s="216">
        <v>50000000</v>
      </c>
      <c r="H763" s="211">
        <v>0</v>
      </c>
      <c r="I763" s="211">
        <v>0</v>
      </c>
      <c r="J763" s="211">
        <v>0</v>
      </c>
      <c r="K763" s="211">
        <v>0</v>
      </c>
      <c r="L763" s="211">
        <f t="shared" si="34"/>
        <v>0</v>
      </c>
      <c r="M763" s="211">
        <v>0</v>
      </c>
      <c r="N763" s="211">
        <v>0</v>
      </c>
      <c r="O763" s="211">
        <v>0</v>
      </c>
      <c r="P763" s="211">
        <v>0</v>
      </c>
      <c r="Q763" s="211">
        <v>0</v>
      </c>
      <c r="R763" s="211">
        <v>0</v>
      </c>
      <c r="S763" s="211">
        <f t="shared" si="35"/>
        <v>50000000</v>
      </c>
      <c r="T763" s="211">
        <v>40</v>
      </c>
      <c r="U763" s="209" t="s">
        <v>49</v>
      </c>
      <c r="V763" s="209" t="s">
        <v>907</v>
      </c>
      <c r="W763" s="209" t="s">
        <v>29</v>
      </c>
      <c r="X763" s="209" t="s">
        <v>13</v>
      </c>
      <c r="Y763" s="209" t="s">
        <v>145</v>
      </c>
      <c r="Z763" s="209" t="s">
        <v>278</v>
      </c>
      <c r="AA763" s="209" t="s">
        <v>413</v>
      </c>
      <c r="AB763" s="213" t="s">
        <v>1129</v>
      </c>
      <c r="AC763" s="214">
        <v>42003</v>
      </c>
    </row>
    <row r="764" spans="1:29" s="198" customFormat="1" ht="45" hidden="1" x14ac:dyDescent="0.2">
      <c r="A764" s="207">
        <v>2015520000812</v>
      </c>
      <c r="B764" s="208" t="s">
        <v>1075</v>
      </c>
      <c r="C764" s="209" t="s">
        <v>352</v>
      </c>
      <c r="D764" s="209" t="s">
        <v>1426</v>
      </c>
      <c r="E764" s="216">
        <f t="shared" si="33"/>
        <v>510649500</v>
      </c>
      <c r="F764" s="211">
        <v>0</v>
      </c>
      <c r="G764" s="216">
        <v>500000000</v>
      </c>
      <c r="H764" s="211">
        <v>0</v>
      </c>
      <c r="I764" s="211">
        <v>0</v>
      </c>
      <c r="J764" s="211">
        <v>0</v>
      </c>
      <c r="K764" s="239">
        <v>10649500</v>
      </c>
      <c r="L764" s="211">
        <f t="shared" si="34"/>
        <v>0</v>
      </c>
      <c r="M764" s="211">
        <v>0</v>
      </c>
      <c r="N764" s="211">
        <v>0</v>
      </c>
      <c r="O764" s="211">
        <v>0</v>
      </c>
      <c r="P764" s="211">
        <v>0</v>
      </c>
      <c r="Q764" s="211">
        <v>0</v>
      </c>
      <c r="R764" s="211">
        <v>0</v>
      </c>
      <c r="S764" s="211">
        <f t="shared" si="35"/>
        <v>510649500</v>
      </c>
      <c r="T764" s="211">
        <v>25656</v>
      </c>
      <c r="U764" s="209" t="s">
        <v>22</v>
      </c>
      <c r="V764" s="209" t="s">
        <v>1076</v>
      </c>
      <c r="W764" s="209" t="s">
        <v>23</v>
      </c>
      <c r="X764" s="209" t="s">
        <v>1076</v>
      </c>
      <c r="Y764" s="209" t="s">
        <v>76</v>
      </c>
      <c r="Z764" s="209" t="s">
        <v>135</v>
      </c>
      <c r="AA764" s="209" t="s">
        <v>136</v>
      </c>
      <c r="AB764" s="213" t="s">
        <v>1130</v>
      </c>
      <c r="AC764" s="214">
        <v>42039</v>
      </c>
    </row>
    <row r="765" spans="1:29" s="238" customFormat="1" ht="33.75" hidden="1" x14ac:dyDescent="0.25">
      <c r="A765" s="207">
        <v>2015520000813</v>
      </c>
      <c r="B765" s="208" t="s">
        <v>1171</v>
      </c>
      <c r="C765" s="225" t="s">
        <v>53</v>
      </c>
      <c r="D765" s="209" t="s">
        <v>1428</v>
      </c>
      <c r="E765" s="216">
        <f t="shared" si="33"/>
        <v>0</v>
      </c>
      <c r="F765" s="211">
        <v>0</v>
      </c>
      <c r="G765" s="216">
        <v>0</v>
      </c>
      <c r="H765" s="211">
        <v>0</v>
      </c>
      <c r="I765" s="211">
        <v>0</v>
      </c>
      <c r="J765" s="211">
        <v>0</v>
      </c>
      <c r="K765" s="211">
        <v>0</v>
      </c>
      <c r="L765" s="211">
        <f t="shared" si="34"/>
        <v>0</v>
      </c>
      <c r="M765" s="211">
        <v>0</v>
      </c>
      <c r="N765" s="211">
        <v>0</v>
      </c>
      <c r="O765" s="211">
        <v>0</v>
      </c>
      <c r="P765" s="211">
        <v>0</v>
      </c>
      <c r="Q765" s="211">
        <v>0</v>
      </c>
      <c r="R765" s="211">
        <v>0</v>
      </c>
      <c r="S765" s="211">
        <v>0</v>
      </c>
      <c r="T765" s="211">
        <v>0</v>
      </c>
      <c r="U765" s="209" t="s">
        <v>22</v>
      </c>
      <c r="V765" s="209" t="s">
        <v>978</v>
      </c>
      <c r="W765" s="209" t="s">
        <v>1262</v>
      </c>
      <c r="X765" s="209" t="s">
        <v>978</v>
      </c>
      <c r="Y765" s="209"/>
      <c r="Z765" s="209"/>
      <c r="AA765" s="209"/>
      <c r="AB765" s="213" t="s">
        <v>1134</v>
      </c>
      <c r="AC765" s="214">
        <v>40731</v>
      </c>
    </row>
    <row r="766" spans="1:29" s="198" customFormat="1" ht="45" hidden="1" x14ac:dyDescent="0.2">
      <c r="A766" s="207">
        <v>2015520000814</v>
      </c>
      <c r="B766" s="208" t="s">
        <v>1172</v>
      </c>
      <c r="C766" s="209" t="s">
        <v>436</v>
      </c>
      <c r="D766" s="209" t="s">
        <v>1423</v>
      </c>
      <c r="E766" s="216">
        <f t="shared" si="33"/>
        <v>0</v>
      </c>
      <c r="F766" s="211">
        <v>0</v>
      </c>
      <c r="G766" s="216">
        <v>0</v>
      </c>
      <c r="H766" s="211">
        <v>0</v>
      </c>
      <c r="I766" s="211">
        <v>0</v>
      </c>
      <c r="J766" s="211">
        <v>0</v>
      </c>
      <c r="K766" s="211">
        <v>0</v>
      </c>
      <c r="L766" s="211">
        <f t="shared" si="34"/>
        <v>0</v>
      </c>
      <c r="M766" s="211">
        <v>0</v>
      </c>
      <c r="N766" s="211">
        <v>0</v>
      </c>
      <c r="O766" s="211">
        <v>0</v>
      </c>
      <c r="P766" s="211">
        <v>0</v>
      </c>
      <c r="Q766" s="211">
        <v>0</v>
      </c>
      <c r="R766" s="211">
        <v>0</v>
      </c>
      <c r="S766" s="211">
        <v>0</v>
      </c>
      <c r="T766" s="211">
        <v>0</v>
      </c>
      <c r="U766" s="209" t="s">
        <v>22</v>
      </c>
      <c r="V766" s="209" t="s">
        <v>1081</v>
      </c>
      <c r="W766" s="209" t="s">
        <v>1364</v>
      </c>
      <c r="X766" s="209" t="s">
        <v>1081</v>
      </c>
      <c r="Y766" s="209"/>
      <c r="Z766" s="209"/>
      <c r="AA766" s="209"/>
      <c r="AB766" s="213" t="s">
        <v>1134</v>
      </c>
      <c r="AC766" s="214">
        <v>42017</v>
      </c>
    </row>
    <row r="767" spans="1:29" s="198" customFormat="1" ht="22.5" hidden="1" x14ac:dyDescent="0.2">
      <c r="A767" s="207">
        <v>2015520000815</v>
      </c>
      <c r="B767" s="208" t="s">
        <v>1173</v>
      </c>
      <c r="C767" s="209" t="s">
        <v>53</v>
      </c>
      <c r="D767" s="209" t="s">
        <v>1428</v>
      </c>
      <c r="E767" s="216">
        <f t="shared" si="33"/>
        <v>0</v>
      </c>
      <c r="F767" s="211">
        <v>0</v>
      </c>
      <c r="G767" s="216">
        <v>0</v>
      </c>
      <c r="H767" s="211">
        <v>0</v>
      </c>
      <c r="I767" s="211">
        <v>0</v>
      </c>
      <c r="J767" s="211">
        <v>0</v>
      </c>
      <c r="K767" s="211">
        <v>0</v>
      </c>
      <c r="L767" s="211">
        <f t="shared" si="34"/>
        <v>0</v>
      </c>
      <c r="M767" s="211">
        <v>0</v>
      </c>
      <c r="N767" s="211">
        <v>0</v>
      </c>
      <c r="O767" s="211">
        <v>0</v>
      </c>
      <c r="P767" s="211">
        <v>0</v>
      </c>
      <c r="Q767" s="211">
        <v>0</v>
      </c>
      <c r="R767" s="211">
        <v>0</v>
      </c>
      <c r="S767" s="211">
        <v>0</v>
      </c>
      <c r="T767" s="211">
        <v>0</v>
      </c>
      <c r="U767" s="209" t="s">
        <v>22</v>
      </c>
      <c r="V767" s="209" t="s">
        <v>1407</v>
      </c>
      <c r="W767" s="209" t="s">
        <v>1364</v>
      </c>
      <c r="X767" s="209" t="s">
        <v>1406</v>
      </c>
      <c r="Y767" s="209"/>
      <c r="Z767" s="209"/>
      <c r="AA767" s="209"/>
      <c r="AB767" s="213" t="s">
        <v>1134</v>
      </c>
      <c r="AC767" s="214">
        <v>42030</v>
      </c>
    </row>
    <row r="768" spans="1:29" s="198" customFormat="1" ht="33.75" hidden="1" x14ac:dyDescent="0.2">
      <c r="A768" s="207">
        <v>2015520000816</v>
      </c>
      <c r="B768" s="208" t="s">
        <v>1174</v>
      </c>
      <c r="C768" s="209" t="s">
        <v>11</v>
      </c>
      <c r="D768" s="209" t="s">
        <v>1426</v>
      </c>
      <c r="E768" s="216">
        <f t="shared" si="33"/>
        <v>0</v>
      </c>
      <c r="F768" s="211">
        <v>0</v>
      </c>
      <c r="G768" s="216">
        <v>0</v>
      </c>
      <c r="H768" s="211">
        <v>0</v>
      </c>
      <c r="I768" s="211">
        <v>0</v>
      </c>
      <c r="J768" s="211">
        <v>0</v>
      </c>
      <c r="K768" s="211">
        <v>0</v>
      </c>
      <c r="L768" s="211">
        <f t="shared" si="34"/>
        <v>0</v>
      </c>
      <c r="M768" s="211">
        <v>0</v>
      </c>
      <c r="N768" s="211">
        <v>0</v>
      </c>
      <c r="O768" s="211">
        <v>0</v>
      </c>
      <c r="P768" s="211">
        <v>0</v>
      </c>
      <c r="Q768" s="211">
        <v>0</v>
      </c>
      <c r="R768" s="211">
        <v>0</v>
      </c>
      <c r="S768" s="211">
        <v>0</v>
      </c>
      <c r="T768" s="211">
        <v>0</v>
      </c>
      <c r="U768" s="209" t="s">
        <v>22</v>
      </c>
      <c r="V768" s="209" t="s">
        <v>1387</v>
      </c>
      <c r="W768" s="209" t="s">
        <v>1364</v>
      </c>
      <c r="X768" s="209" t="s">
        <v>1387</v>
      </c>
      <c r="Y768" s="209"/>
      <c r="Z768" s="209"/>
      <c r="AA768" s="209"/>
      <c r="AB768" s="213" t="s">
        <v>1134</v>
      </c>
      <c r="AC768" s="214">
        <v>42032</v>
      </c>
    </row>
    <row r="769" spans="1:29" s="198" customFormat="1" ht="33.75" hidden="1" x14ac:dyDescent="0.2">
      <c r="A769" s="207">
        <v>2015520000817</v>
      </c>
      <c r="B769" s="208" t="s">
        <v>1175</v>
      </c>
      <c r="C769" s="209" t="s">
        <v>184</v>
      </c>
      <c r="D769" s="209" t="s">
        <v>1429</v>
      </c>
      <c r="E769" s="216">
        <f t="shared" si="33"/>
        <v>0</v>
      </c>
      <c r="F769" s="211">
        <v>0</v>
      </c>
      <c r="G769" s="216">
        <v>0</v>
      </c>
      <c r="H769" s="211">
        <v>0</v>
      </c>
      <c r="I769" s="211">
        <v>0</v>
      </c>
      <c r="J769" s="211">
        <v>0</v>
      </c>
      <c r="K769" s="211">
        <v>0</v>
      </c>
      <c r="L769" s="211">
        <f t="shared" si="34"/>
        <v>0</v>
      </c>
      <c r="M769" s="211">
        <v>0</v>
      </c>
      <c r="N769" s="211">
        <v>0</v>
      </c>
      <c r="O769" s="211">
        <v>0</v>
      </c>
      <c r="P769" s="211">
        <v>0</v>
      </c>
      <c r="Q769" s="211">
        <v>0</v>
      </c>
      <c r="R769" s="211">
        <v>0</v>
      </c>
      <c r="S769" s="211">
        <v>0</v>
      </c>
      <c r="T769" s="211">
        <v>0</v>
      </c>
      <c r="U769" s="209" t="s">
        <v>22</v>
      </c>
      <c r="V769" s="209" t="s">
        <v>1087</v>
      </c>
      <c r="W769" s="209" t="s">
        <v>1364</v>
      </c>
      <c r="X769" s="209" t="s">
        <v>1087</v>
      </c>
      <c r="Y769" s="209"/>
      <c r="Z769" s="209"/>
      <c r="AA769" s="209"/>
      <c r="AB769" s="213" t="s">
        <v>1134</v>
      </c>
      <c r="AC769" s="214">
        <v>42034</v>
      </c>
    </row>
    <row r="770" spans="1:29" s="198" customFormat="1" ht="22.5" hidden="1" x14ac:dyDescent="0.2">
      <c r="A770" s="207">
        <v>2015520000818</v>
      </c>
      <c r="B770" s="208" t="s">
        <v>1176</v>
      </c>
      <c r="C770" s="209" t="s">
        <v>16</v>
      </c>
      <c r="D770" s="209" t="s">
        <v>1428</v>
      </c>
      <c r="E770" s="216">
        <f t="shared" si="33"/>
        <v>0</v>
      </c>
      <c r="F770" s="211">
        <v>0</v>
      </c>
      <c r="G770" s="216">
        <v>0</v>
      </c>
      <c r="H770" s="211">
        <v>0</v>
      </c>
      <c r="I770" s="211">
        <v>0</v>
      </c>
      <c r="J770" s="211">
        <v>0</v>
      </c>
      <c r="K770" s="211">
        <v>0</v>
      </c>
      <c r="L770" s="211">
        <f t="shared" si="34"/>
        <v>0</v>
      </c>
      <c r="M770" s="211">
        <v>0</v>
      </c>
      <c r="N770" s="211">
        <v>0</v>
      </c>
      <c r="O770" s="211">
        <v>0</v>
      </c>
      <c r="P770" s="211">
        <v>0</v>
      </c>
      <c r="Q770" s="211">
        <v>0</v>
      </c>
      <c r="R770" s="211">
        <v>0</v>
      </c>
      <c r="S770" s="211">
        <v>0</v>
      </c>
      <c r="T770" s="211">
        <v>0</v>
      </c>
      <c r="U770" s="209" t="s">
        <v>22</v>
      </c>
      <c r="V770" s="209" t="s">
        <v>923</v>
      </c>
      <c r="W770" s="209" t="s">
        <v>1370</v>
      </c>
      <c r="X770" s="209" t="s">
        <v>923</v>
      </c>
      <c r="Y770" s="209"/>
      <c r="Z770" s="209"/>
      <c r="AA770" s="209"/>
      <c r="AB770" s="213" t="s">
        <v>1134</v>
      </c>
      <c r="AC770" s="214">
        <v>42034</v>
      </c>
    </row>
    <row r="771" spans="1:29" s="198" customFormat="1" ht="56.25" hidden="1" x14ac:dyDescent="0.2">
      <c r="A771" s="207">
        <v>2015520000819</v>
      </c>
      <c r="B771" s="208" t="s">
        <v>1077</v>
      </c>
      <c r="C771" s="209" t="s">
        <v>392</v>
      </c>
      <c r="D771" s="209" t="s">
        <v>1431</v>
      </c>
      <c r="E771" s="216">
        <f t="shared" si="33"/>
        <v>77379727</v>
      </c>
      <c r="F771" s="211">
        <v>0</v>
      </c>
      <c r="G771" s="216">
        <v>0</v>
      </c>
      <c r="H771" s="211">
        <v>77379727</v>
      </c>
      <c r="I771" s="211">
        <v>0</v>
      </c>
      <c r="J771" s="211">
        <v>0</v>
      </c>
      <c r="K771" s="211">
        <v>0</v>
      </c>
      <c r="L771" s="211">
        <f t="shared" si="34"/>
        <v>0</v>
      </c>
      <c r="M771" s="211">
        <v>0</v>
      </c>
      <c r="N771" s="211">
        <v>0</v>
      </c>
      <c r="O771" s="211">
        <v>0</v>
      </c>
      <c r="P771" s="211">
        <v>0</v>
      </c>
      <c r="Q771" s="211">
        <v>0</v>
      </c>
      <c r="R771" s="211">
        <v>0</v>
      </c>
      <c r="S771" s="211">
        <v>0</v>
      </c>
      <c r="T771" s="211">
        <v>2003</v>
      </c>
      <c r="U771" s="209" t="s">
        <v>204</v>
      </c>
      <c r="V771" s="209" t="s">
        <v>1078</v>
      </c>
      <c r="W771" s="209" t="s">
        <v>14</v>
      </c>
      <c r="X771" s="209" t="s">
        <v>1078</v>
      </c>
      <c r="Y771" s="209" t="s">
        <v>174</v>
      </c>
      <c r="Z771" s="209" t="s">
        <v>206</v>
      </c>
      <c r="AA771" s="209" t="s">
        <v>207</v>
      </c>
      <c r="AB771" s="213" t="s">
        <v>1129</v>
      </c>
      <c r="AC771" s="214">
        <v>42034</v>
      </c>
    </row>
    <row r="772" spans="1:29" s="198" customFormat="1" ht="56.25" hidden="1" x14ac:dyDescent="0.2">
      <c r="A772" s="207">
        <v>2015520000820</v>
      </c>
      <c r="B772" s="208" t="s">
        <v>1079</v>
      </c>
      <c r="C772" s="209" t="s">
        <v>215</v>
      </c>
      <c r="D772" s="209" t="s">
        <v>1423</v>
      </c>
      <c r="E772" s="216">
        <f t="shared" si="33"/>
        <v>248683080</v>
      </c>
      <c r="F772" s="211">
        <v>0</v>
      </c>
      <c r="G772" s="216">
        <v>0</v>
      </c>
      <c r="H772" s="211">
        <v>248683080</v>
      </c>
      <c r="I772" s="211">
        <v>0</v>
      </c>
      <c r="J772" s="211">
        <v>0</v>
      </c>
      <c r="K772" s="211">
        <v>0</v>
      </c>
      <c r="L772" s="211">
        <f t="shared" si="34"/>
        <v>0</v>
      </c>
      <c r="M772" s="211">
        <v>0</v>
      </c>
      <c r="N772" s="211">
        <v>0</v>
      </c>
      <c r="O772" s="211">
        <v>0</v>
      </c>
      <c r="P772" s="211">
        <v>0</v>
      </c>
      <c r="Q772" s="211">
        <v>0</v>
      </c>
      <c r="R772" s="211">
        <v>0</v>
      </c>
      <c r="S772" s="211">
        <f t="shared" si="35"/>
        <v>248683080</v>
      </c>
      <c r="T772" s="211">
        <v>2997</v>
      </c>
      <c r="U772" s="209" t="s">
        <v>204</v>
      </c>
      <c r="V772" s="209" t="s">
        <v>220</v>
      </c>
      <c r="W772" s="209" t="s">
        <v>14</v>
      </c>
      <c r="X772" s="209" t="s">
        <v>220</v>
      </c>
      <c r="Y772" s="209" t="s">
        <v>174</v>
      </c>
      <c r="Z772" s="209" t="s">
        <v>206</v>
      </c>
      <c r="AA772" s="209" t="s">
        <v>207</v>
      </c>
      <c r="AB772" s="213" t="s">
        <v>1129</v>
      </c>
      <c r="AC772" s="214">
        <v>42047</v>
      </c>
    </row>
    <row r="773" spans="1:29" s="198" customFormat="1" ht="45" hidden="1" x14ac:dyDescent="0.2">
      <c r="A773" s="207">
        <v>2015520000821</v>
      </c>
      <c r="B773" s="208" t="s">
        <v>1080</v>
      </c>
      <c r="C773" s="209" t="s">
        <v>436</v>
      </c>
      <c r="D773" s="209" t="s">
        <v>1423</v>
      </c>
      <c r="E773" s="216">
        <f t="shared" si="33"/>
        <v>24276640</v>
      </c>
      <c r="F773" s="211">
        <v>0</v>
      </c>
      <c r="G773" s="216">
        <v>0</v>
      </c>
      <c r="H773" s="211">
        <v>24276640</v>
      </c>
      <c r="I773" s="211">
        <v>0</v>
      </c>
      <c r="J773" s="211">
        <v>0</v>
      </c>
      <c r="K773" s="211">
        <v>0</v>
      </c>
      <c r="L773" s="211">
        <f t="shared" si="34"/>
        <v>0</v>
      </c>
      <c r="M773" s="211">
        <v>0</v>
      </c>
      <c r="N773" s="211">
        <v>0</v>
      </c>
      <c r="O773" s="211">
        <v>0</v>
      </c>
      <c r="P773" s="211">
        <v>0</v>
      </c>
      <c r="Q773" s="211">
        <v>0</v>
      </c>
      <c r="R773" s="211">
        <v>0</v>
      </c>
      <c r="S773" s="211">
        <f t="shared" si="35"/>
        <v>24276640</v>
      </c>
      <c r="T773" s="211">
        <v>600</v>
      </c>
      <c r="U773" s="209" t="s">
        <v>22</v>
      </c>
      <c r="V773" s="209" t="s">
        <v>1081</v>
      </c>
      <c r="W773" s="209" t="s">
        <v>23</v>
      </c>
      <c r="X773" s="209" t="s">
        <v>1081</v>
      </c>
      <c r="Y773" s="209" t="s">
        <v>76</v>
      </c>
      <c r="Z773" s="209" t="s">
        <v>135</v>
      </c>
      <c r="AA773" s="209" t="s">
        <v>136</v>
      </c>
      <c r="AB773" s="213" t="s">
        <v>1130</v>
      </c>
      <c r="AC773" s="214">
        <v>42083</v>
      </c>
    </row>
    <row r="774" spans="1:29" s="198" customFormat="1" ht="45" hidden="1" x14ac:dyDescent="0.2">
      <c r="A774" s="207">
        <v>2015520000822</v>
      </c>
      <c r="B774" s="208" t="s">
        <v>1082</v>
      </c>
      <c r="C774" s="209" t="s">
        <v>817</v>
      </c>
      <c r="D774" s="209" t="s">
        <v>1429</v>
      </c>
      <c r="E774" s="216">
        <f t="shared" si="33"/>
        <v>692383768</v>
      </c>
      <c r="F774" s="211">
        <v>623700000</v>
      </c>
      <c r="G774" s="216">
        <v>0</v>
      </c>
      <c r="H774" s="211">
        <v>55440000</v>
      </c>
      <c r="I774" s="211">
        <v>0</v>
      </c>
      <c r="J774" s="211">
        <v>0</v>
      </c>
      <c r="K774" s="211">
        <v>13243768</v>
      </c>
      <c r="L774" s="211">
        <f t="shared" si="34"/>
        <v>0</v>
      </c>
      <c r="M774" s="211">
        <v>0</v>
      </c>
      <c r="N774" s="211">
        <v>0</v>
      </c>
      <c r="O774" s="211">
        <v>0</v>
      </c>
      <c r="P774" s="211">
        <v>0</v>
      </c>
      <c r="Q774" s="211">
        <v>0</v>
      </c>
      <c r="R774" s="211">
        <v>0</v>
      </c>
      <c r="S774" s="211">
        <f t="shared" si="35"/>
        <v>692383768</v>
      </c>
      <c r="T774" s="211">
        <v>7550</v>
      </c>
      <c r="U774" s="209" t="s">
        <v>22</v>
      </c>
      <c r="V774" s="209" t="s">
        <v>1083</v>
      </c>
      <c r="W774" s="209" t="s">
        <v>23</v>
      </c>
      <c r="X774" s="209" t="s">
        <v>1083</v>
      </c>
      <c r="Y774" s="209" t="s">
        <v>76</v>
      </c>
      <c r="Z774" s="209" t="s">
        <v>135</v>
      </c>
      <c r="AA774" s="209" t="s">
        <v>136</v>
      </c>
      <c r="AB774" s="213" t="s">
        <v>1129</v>
      </c>
      <c r="AC774" s="214">
        <v>42159</v>
      </c>
    </row>
    <row r="775" spans="1:29" s="198" customFormat="1" ht="45" hidden="1" x14ac:dyDescent="0.2">
      <c r="A775" s="207">
        <v>2015520000823</v>
      </c>
      <c r="B775" s="208" t="s">
        <v>1084</v>
      </c>
      <c r="C775" s="209" t="s">
        <v>70</v>
      </c>
      <c r="D775" s="209" t="s">
        <v>1427</v>
      </c>
      <c r="E775" s="216">
        <f t="shared" si="33"/>
        <v>120000000</v>
      </c>
      <c r="F775" s="211">
        <v>0</v>
      </c>
      <c r="G775" s="216">
        <v>100000000</v>
      </c>
      <c r="H775" s="211">
        <v>20000000</v>
      </c>
      <c r="I775" s="211">
        <v>0</v>
      </c>
      <c r="J775" s="211">
        <v>0</v>
      </c>
      <c r="K775" s="211">
        <v>0</v>
      </c>
      <c r="L775" s="211">
        <f t="shared" si="34"/>
        <v>0</v>
      </c>
      <c r="M775" s="211">
        <v>0</v>
      </c>
      <c r="N775" s="211">
        <v>0</v>
      </c>
      <c r="O775" s="211">
        <v>0</v>
      </c>
      <c r="P775" s="211">
        <v>0</v>
      </c>
      <c r="Q775" s="211">
        <v>0</v>
      </c>
      <c r="R775" s="211">
        <v>0</v>
      </c>
      <c r="S775" s="211">
        <f t="shared" si="35"/>
        <v>120000000</v>
      </c>
      <c r="T775" s="211">
        <v>1824</v>
      </c>
      <c r="U775" s="209" t="s">
        <v>22</v>
      </c>
      <c r="V775" s="209" t="s">
        <v>1085</v>
      </c>
      <c r="W775" s="209" t="s">
        <v>23</v>
      </c>
      <c r="X775" s="209" t="s">
        <v>1085</v>
      </c>
      <c r="Y775" s="209" t="s">
        <v>76</v>
      </c>
      <c r="Z775" s="209" t="s">
        <v>135</v>
      </c>
      <c r="AA775" s="209" t="s">
        <v>136</v>
      </c>
      <c r="AB775" s="213" t="s">
        <v>1129</v>
      </c>
      <c r="AC775" s="214">
        <v>42166</v>
      </c>
    </row>
    <row r="776" spans="1:29" s="198" customFormat="1" ht="45" hidden="1" x14ac:dyDescent="0.2">
      <c r="A776" s="207">
        <v>2015520000824</v>
      </c>
      <c r="B776" s="208" t="s">
        <v>1086</v>
      </c>
      <c r="C776" s="209" t="s">
        <v>184</v>
      </c>
      <c r="D776" s="209" t="s">
        <v>1429</v>
      </c>
      <c r="E776" s="216">
        <f t="shared" ref="E776:E797" si="36">+F776+G776+H776+I776+J776+K776</f>
        <v>80000000</v>
      </c>
      <c r="F776" s="211">
        <v>80000000</v>
      </c>
      <c r="G776" s="216">
        <v>0</v>
      </c>
      <c r="H776" s="211">
        <v>0</v>
      </c>
      <c r="I776" s="211">
        <v>0</v>
      </c>
      <c r="J776" s="211">
        <v>0</v>
      </c>
      <c r="K776" s="211">
        <v>0</v>
      </c>
      <c r="L776" s="211">
        <f t="shared" ref="L776:L797" si="37">+M776+N776+O776+P776+Q776+R776</f>
        <v>0</v>
      </c>
      <c r="M776" s="211">
        <v>0</v>
      </c>
      <c r="N776" s="211">
        <v>0</v>
      </c>
      <c r="O776" s="211">
        <v>0</v>
      </c>
      <c r="P776" s="211">
        <v>0</v>
      </c>
      <c r="Q776" s="211">
        <v>0</v>
      </c>
      <c r="R776" s="211">
        <v>0</v>
      </c>
      <c r="S776" s="211">
        <f t="shared" ref="S776:S797" si="38">+E776+L776</f>
        <v>80000000</v>
      </c>
      <c r="T776" s="211">
        <v>26078</v>
      </c>
      <c r="U776" s="209" t="s">
        <v>22</v>
      </c>
      <c r="V776" s="209" t="s">
        <v>1087</v>
      </c>
      <c r="W776" s="209" t="s">
        <v>23</v>
      </c>
      <c r="X776" s="209" t="s">
        <v>1087</v>
      </c>
      <c r="Y776" s="209" t="s">
        <v>76</v>
      </c>
      <c r="Z776" s="209" t="s">
        <v>135</v>
      </c>
      <c r="AA776" s="209" t="s">
        <v>136</v>
      </c>
      <c r="AB776" s="213" t="s">
        <v>1130</v>
      </c>
      <c r="AC776" s="214">
        <v>42123</v>
      </c>
    </row>
    <row r="777" spans="1:29" s="198" customFormat="1" ht="33.75" hidden="1" x14ac:dyDescent="0.2">
      <c r="A777" s="207">
        <v>2015520000825</v>
      </c>
      <c r="B777" s="208" t="s">
        <v>1408</v>
      </c>
      <c r="C777" s="209" t="s">
        <v>13</v>
      </c>
      <c r="D777" s="209" t="s">
        <v>1434</v>
      </c>
      <c r="E777" s="216">
        <f t="shared" si="36"/>
        <v>0</v>
      </c>
      <c r="F777" s="211">
        <v>0</v>
      </c>
      <c r="G777" s="216">
        <v>0</v>
      </c>
      <c r="H777" s="211">
        <v>0</v>
      </c>
      <c r="I777" s="211">
        <v>0</v>
      </c>
      <c r="J777" s="211">
        <v>0</v>
      </c>
      <c r="K777" s="211">
        <v>0</v>
      </c>
      <c r="L777" s="211">
        <f t="shared" si="37"/>
        <v>0</v>
      </c>
      <c r="M777" s="211">
        <v>0</v>
      </c>
      <c r="N777" s="211">
        <v>0</v>
      </c>
      <c r="O777" s="211">
        <v>0</v>
      </c>
      <c r="P777" s="211">
        <v>0</v>
      </c>
      <c r="Q777" s="211">
        <v>0</v>
      </c>
      <c r="R777" s="211">
        <v>0</v>
      </c>
      <c r="S777" s="211">
        <v>0</v>
      </c>
      <c r="T777" s="211">
        <v>0</v>
      </c>
      <c r="U777" s="209" t="s">
        <v>22</v>
      </c>
      <c r="V777" s="209" t="s">
        <v>1409</v>
      </c>
      <c r="W777" s="209" t="s">
        <v>23</v>
      </c>
      <c r="X777" s="209" t="s">
        <v>1409</v>
      </c>
      <c r="Y777" s="209"/>
      <c r="Z777" s="209"/>
      <c r="AA777" s="209"/>
      <c r="AB777" s="213" t="s">
        <v>1134</v>
      </c>
      <c r="AC777" s="214">
        <v>42094</v>
      </c>
    </row>
    <row r="778" spans="1:29" s="198" customFormat="1" ht="45" hidden="1" x14ac:dyDescent="0.2">
      <c r="A778" s="207">
        <v>2015520000826</v>
      </c>
      <c r="B778" s="208" t="s">
        <v>1410</v>
      </c>
      <c r="C778" s="209" t="s">
        <v>13</v>
      </c>
      <c r="D778" s="209" t="s">
        <v>1434</v>
      </c>
      <c r="E778" s="216">
        <f t="shared" si="36"/>
        <v>0</v>
      </c>
      <c r="F778" s="211">
        <v>0</v>
      </c>
      <c r="G778" s="216">
        <v>0</v>
      </c>
      <c r="H778" s="211">
        <v>0</v>
      </c>
      <c r="I778" s="211">
        <v>0</v>
      </c>
      <c r="J778" s="211">
        <v>0</v>
      </c>
      <c r="K778" s="211">
        <v>0</v>
      </c>
      <c r="L778" s="211">
        <f t="shared" si="37"/>
        <v>0</v>
      </c>
      <c r="M778" s="211">
        <v>0</v>
      </c>
      <c r="N778" s="211">
        <v>0</v>
      </c>
      <c r="O778" s="211">
        <v>0</v>
      </c>
      <c r="P778" s="211">
        <v>0</v>
      </c>
      <c r="Q778" s="211">
        <v>0</v>
      </c>
      <c r="R778" s="211">
        <v>0</v>
      </c>
      <c r="S778" s="211">
        <v>0</v>
      </c>
      <c r="T778" s="211">
        <v>0</v>
      </c>
      <c r="U778" s="209" t="s">
        <v>22</v>
      </c>
      <c r="V778" s="209" t="s">
        <v>1037</v>
      </c>
      <c r="W778" s="209" t="s">
        <v>23</v>
      </c>
      <c r="X778" s="209" t="s">
        <v>1037</v>
      </c>
      <c r="Y778" s="209"/>
      <c r="Z778" s="209"/>
      <c r="AA778" s="209"/>
      <c r="AB778" s="213" t="s">
        <v>1134</v>
      </c>
      <c r="AC778" s="214">
        <v>42115</v>
      </c>
    </row>
    <row r="779" spans="1:29" s="198" customFormat="1" ht="56.25" hidden="1" x14ac:dyDescent="0.2">
      <c r="A779" s="207">
        <v>2015520000827</v>
      </c>
      <c r="B779" s="208" t="s">
        <v>1088</v>
      </c>
      <c r="C779" s="209" t="s">
        <v>324</v>
      </c>
      <c r="D779" s="209" t="s">
        <v>1423</v>
      </c>
      <c r="E779" s="216">
        <f t="shared" si="36"/>
        <v>91000000</v>
      </c>
      <c r="F779" s="211">
        <v>0</v>
      </c>
      <c r="G779" s="216">
        <v>0</v>
      </c>
      <c r="H779" s="211">
        <v>0</v>
      </c>
      <c r="I779" s="211">
        <v>91000000</v>
      </c>
      <c r="J779" s="211">
        <v>0</v>
      </c>
      <c r="K779" s="211">
        <v>0</v>
      </c>
      <c r="L779" s="211">
        <f t="shared" si="37"/>
        <v>0</v>
      </c>
      <c r="M779" s="211">
        <v>0</v>
      </c>
      <c r="N779" s="211">
        <v>0</v>
      </c>
      <c r="O779" s="211">
        <v>0</v>
      </c>
      <c r="P779" s="211">
        <v>0</v>
      </c>
      <c r="Q779" s="211">
        <v>0</v>
      </c>
      <c r="R779" s="211">
        <v>0</v>
      </c>
      <c r="S779" s="211">
        <f t="shared" si="38"/>
        <v>91000000</v>
      </c>
      <c r="T779" s="211">
        <v>12137</v>
      </c>
      <c r="U779" s="209" t="s">
        <v>22</v>
      </c>
      <c r="V779" s="209" t="s">
        <v>1089</v>
      </c>
      <c r="W779" s="209" t="s">
        <v>23</v>
      </c>
      <c r="X779" s="209" t="s">
        <v>1090</v>
      </c>
      <c r="Y779" s="209" t="s">
        <v>76</v>
      </c>
      <c r="Z779" s="209" t="s">
        <v>135</v>
      </c>
      <c r="AA779" s="209" t="s">
        <v>136</v>
      </c>
      <c r="AB779" s="213" t="s">
        <v>1130</v>
      </c>
      <c r="AC779" s="214">
        <v>42156</v>
      </c>
    </row>
    <row r="780" spans="1:29" s="198" customFormat="1" ht="22.5" hidden="1" x14ac:dyDescent="0.2">
      <c r="A780" s="207">
        <v>2015520000828</v>
      </c>
      <c r="B780" s="208" t="s">
        <v>1411</v>
      </c>
      <c r="C780" s="209" t="s">
        <v>73</v>
      </c>
      <c r="D780" s="209" t="s">
        <v>1431</v>
      </c>
      <c r="E780" s="216">
        <f t="shared" si="36"/>
        <v>0</v>
      </c>
      <c r="F780" s="211">
        <v>0</v>
      </c>
      <c r="G780" s="216">
        <v>0</v>
      </c>
      <c r="H780" s="211">
        <v>0</v>
      </c>
      <c r="I780" s="211">
        <v>0</v>
      </c>
      <c r="J780" s="211">
        <v>0</v>
      </c>
      <c r="K780" s="211">
        <v>0</v>
      </c>
      <c r="L780" s="211">
        <f t="shared" si="37"/>
        <v>0</v>
      </c>
      <c r="M780" s="211">
        <v>0</v>
      </c>
      <c r="N780" s="211">
        <v>0</v>
      </c>
      <c r="O780" s="211">
        <v>0</v>
      </c>
      <c r="P780" s="211">
        <v>0</v>
      </c>
      <c r="Q780" s="211">
        <v>0</v>
      </c>
      <c r="R780" s="211">
        <v>0</v>
      </c>
      <c r="S780" s="211">
        <v>0</v>
      </c>
      <c r="T780" s="211">
        <v>0</v>
      </c>
      <c r="U780" s="209" t="s">
        <v>22</v>
      </c>
      <c r="V780" s="209" t="s">
        <v>1412</v>
      </c>
      <c r="W780" s="209" t="s">
        <v>23</v>
      </c>
      <c r="X780" s="209" t="s">
        <v>1412</v>
      </c>
      <c r="Y780" s="209"/>
      <c r="Z780" s="209"/>
      <c r="AA780" s="209"/>
      <c r="AB780" s="213" t="s">
        <v>1134</v>
      </c>
      <c r="AC780" s="214">
        <v>42116</v>
      </c>
    </row>
    <row r="781" spans="1:29" s="198" customFormat="1" ht="45" hidden="1" x14ac:dyDescent="0.2">
      <c r="A781" s="207">
        <v>2015520000829</v>
      </c>
      <c r="B781" s="208" t="s">
        <v>1091</v>
      </c>
      <c r="C781" s="209" t="s">
        <v>115</v>
      </c>
      <c r="D781" s="209" t="s">
        <v>1428</v>
      </c>
      <c r="E781" s="216">
        <f t="shared" si="36"/>
        <v>210804468</v>
      </c>
      <c r="F781" s="211">
        <v>0</v>
      </c>
      <c r="G781" s="216">
        <v>165804468</v>
      </c>
      <c r="H781" s="211">
        <v>30000000</v>
      </c>
      <c r="I781" s="211">
        <v>0</v>
      </c>
      <c r="J781" s="211">
        <v>0</v>
      </c>
      <c r="K781" s="211">
        <v>15000000</v>
      </c>
      <c r="L781" s="211">
        <f t="shared" si="37"/>
        <v>0</v>
      </c>
      <c r="M781" s="211">
        <v>0</v>
      </c>
      <c r="N781" s="211">
        <v>0</v>
      </c>
      <c r="O781" s="211">
        <v>0</v>
      </c>
      <c r="P781" s="211">
        <v>0</v>
      </c>
      <c r="Q781" s="211">
        <v>0</v>
      </c>
      <c r="R781" s="211">
        <v>0</v>
      </c>
      <c r="S781" s="211">
        <f t="shared" si="38"/>
        <v>210804468</v>
      </c>
      <c r="T781" s="211">
        <v>4870</v>
      </c>
      <c r="U781" s="209" t="s">
        <v>22</v>
      </c>
      <c r="V781" s="209" t="s">
        <v>1092</v>
      </c>
      <c r="W781" s="209" t="s">
        <v>23</v>
      </c>
      <c r="X781" s="209" t="s">
        <v>1092</v>
      </c>
      <c r="Y781" s="209" t="s">
        <v>76</v>
      </c>
      <c r="Z781" s="209" t="s">
        <v>135</v>
      </c>
      <c r="AA781" s="209" t="s">
        <v>136</v>
      </c>
      <c r="AB781" s="213" t="s">
        <v>1129</v>
      </c>
      <c r="AC781" s="214">
        <v>42181</v>
      </c>
    </row>
    <row r="782" spans="1:29" s="198" customFormat="1" ht="45" hidden="1" x14ac:dyDescent="0.2">
      <c r="A782" s="207">
        <v>2015520000830</v>
      </c>
      <c r="B782" s="208" t="s">
        <v>1093</v>
      </c>
      <c r="C782" s="209" t="s">
        <v>59</v>
      </c>
      <c r="D782" s="209" t="s">
        <v>1423</v>
      </c>
      <c r="E782" s="216">
        <f t="shared" si="36"/>
        <v>132000000</v>
      </c>
      <c r="F782" s="211">
        <v>0</v>
      </c>
      <c r="G782" s="216">
        <v>95000000</v>
      </c>
      <c r="H782" s="211">
        <v>25000000</v>
      </c>
      <c r="I782" s="211">
        <v>0</v>
      </c>
      <c r="J782" s="211">
        <v>0</v>
      </c>
      <c r="K782" s="211">
        <v>12000000</v>
      </c>
      <c r="L782" s="211">
        <f t="shared" si="37"/>
        <v>0</v>
      </c>
      <c r="M782" s="211">
        <v>0</v>
      </c>
      <c r="N782" s="211">
        <v>0</v>
      </c>
      <c r="O782" s="211">
        <v>0</v>
      </c>
      <c r="P782" s="211">
        <v>0</v>
      </c>
      <c r="Q782" s="211">
        <v>0</v>
      </c>
      <c r="R782" s="211">
        <v>0</v>
      </c>
      <c r="S782" s="211">
        <f t="shared" si="38"/>
        <v>132000000</v>
      </c>
      <c r="T782" s="211">
        <v>6498</v>
      </c>
      <c r="U782" s="209" t="s">
        <v>22</v>
      </c>
      <c r="V782" s="209" t="s">
        <v>60</v>
      </c>
      <c r="W782" s="209" t="s">
        <v>23</v>
      </c>
      <c r="X782" s="209" t="s">
        <v>60</v>
      </c>
      <c r="Y782" s="209" t="s">
        <v>76</v>
      </c>
      <c r="Z782" s="209" t="s">
        <v>135</v>
      </c>
      <c r="AA782" s="209" t="s">
        <v>136</v>
      </c>
      <c r="AB782" s="213" t="s">
        <v>1129</v>
      </c>
      <c r="AC782" s="214">
        <v>42128</v>
      </c>
    </row>
    <row r="783" spans="1:29" s="198" customFormat="1" ht="45" hidden="1" x14ac:dyDescent="0.2">
      <c r="A783" s="207">
        <v>2015520000831</v>
      </c>
      <c r="B783" s="208" t="s">
        <v>1094</v>
      </c>
      <c r="C783" s="209" t="s">
        <v>47</v>
      </c>
      <c r="D783" s="209" t="s">
        <v>1427</v>
      </c>
      <c r="E783" s="216">
        <f t="shared" si="36"/>
        <v>6999998626</v>
      </c>
      <c r="F783" s="211">
        <v>4499998626</v>
      </c>
      <c r="G783" s="216">
        <v>0</v>
      </c>
      <c r="H783" s="211">
        <v>0</v>
      </c>
      <c r="I783" s="211">
        <v>2500000000</v>
      </c>
      <c r="J783" s="211">
        <v>0</v>
      </c>
      <c r="K783" s="211">
        <v>0</v>
      </c>
      <c r="L783" s="211">
        <f t="shared" si="37"/>
        <v>0</v>
      </c>
      <c r="M783" s="211">
        <v>0</v>
      </c>
      <c r="N783" s="211">
        <v>0</v>
      </c>
      <c r="O783" s="211">
        <v>0</v>
      </c>
      <c r="P783" s="211">
        <v>0</v>
      </c>
      <c r="Q783" s="211">
        <v>0</v>
      </c>
      <c r="R783" s="211">
        <v>0</v>
      </c>
      <c r="S783" s="211">
        <f t="shared" si="38"/>
        <v>6999998626</v>
      </c>
      <c r="T783" s="211">
        <v>74312</v>
      </c>
      <c r="U783" s="209" t="s">
        <v>22</v>
      </c>
      <c r="V783" s="209" t="s">
        <v>485</v>
      </c>
      <c r="W783" s="209" t="s">
        <v>23</v>
      </c>
      <c r="X783" s="209" t="s">
        <v>485</v>
      </c>
      <c r="Y783" s="209" t="s">
        <v>76</v>
      </c>
      <c r="Z783" s="209" t="s">
        <v>135</v>
      </c>
      <c r="AA783" s="209" t="s">
        <v>136</v>
      </c>
      <c r="AB783" s="213" t="s">
        <v>1130</v>
      </c>
      <c r="AC783" s="214">
        <v>42150</v>
      </c>
    </row>
    <row r="784" spans="1:29" s="198" customFormat="1" ht="45" hidden="1" x14ac:dyDescent="0.2">
      <c r="A784" s="207">
        <v>2015520000832</v>
      </c>
      <c r="B784" s="208" t="s">
        <v>1095</v>
      </c>
      <c r="C784" s="209" t="s">
        <v>291</v>
      </c>
      <c r="D784" s="209" t="s">
        <v>1428</v>
      </c>
      <c r="E784" s="216">
        <f t="shared" si="36"/>
        <v>146664307</v>
      </c>
      <c r="F784" s="211">
        <v>0</v>
      </c>
      <c r="G784" s="216">
        <v>0</v>
      </c>
      <c r="H784" s="211">
        <v>139679307</v>
      </c>
      <c r="I784" s="211">
        <v>0</v>
      </c>
      <c r="J784" s="211">
        <v>0</v>
      </c>
      <c r="K784" s="211">
        <v>6985000</v>
      </c>
      <c r="L784" s="211">
        <f t="shared" si="37"/>
        <v>0</v>
      </c>
      <c r="M784" s="211">
        <v>0</v>
      </c>
      <c r="N784" s="211">
        <v>0</v>
      </c>
      <c r="O784" s="211">
        <v>0</v>
      </c>
      <c r="P784" s="211">
        <v>0</v>
      </c>
      <c r="Q784" s="211">
        <v>0</v>
      </c>
      <c r="R784" s="211">
        <v>0</v>
      </c>
      <c r="S784" s="211">
        <f t="shared" si="38"/>
        <v>146664307</v>
      </c>
      <c r="T784" s="211">
        <v>1234</v>
      </c>
      <c r="U784" s="209" t="s">
        <v>22</v>
      </c>
      <c r="V784" s="209" t="s">
        <v>1096</v>
      </c>
      <c r="W784" s="209" t="s">
        <v>23</v>
      </c>
      <c r="X784" s="209" t="s">
        <v>1096</v>
      </c>
      <c r="Y784" s="209" t="s">
        <v>76</v>
      </c>
      <c r="Z784" s="209" t="s">
        <v>135</v>
      </c>
      <c r="AA784" s="209" t="s">
        <v>136</v>
      </c>
      <c r="AB784" s="213" t="s">
        <v>1130</v>
      </c>
      <c r="AC784" s="214">
        <v>42160</v>
      </c>
    </row>
    <row r="785" spans="1:29" s="198" customFormat="1" ht="45" hidden="1" x14ac:dyDescent="0.2">
      <c r="A785" s="207">
        <v>2015520000833</v>
      </c>
      <c r="B785" s="208" t="s">
        <v>1097</v>
      </c>
      <c r="C785" s="209" t="s">
        <v>227</v>
      </c>
      <c r="D785" s="209" t="s">
        <v>1430</v>
      </c>
      <c r="E785" s="216">
        <f t="shared" si="36"/>
        <v>600000000</v>
      </c>
      <c r="F785" s="211">
        <v>0</v>
      </c>
      <c r="G785" s="216">
        <v>500000000</v>
      </c>
      <c r="H785" s="211">
        <v>50000000</v>
      </c>
      <c r="I785" s="211">
        <v>0</v>
      </c>
      <c r="J785" s="211">
        <v>0</v>
      </c>
      <c r="K785" s="211">
        <v>50000000</v>
      </c>
      <c r="L785" s="211">
        <f t="shared" si="37"/>
        <v>0</v>
      </c>
      <c r="M785" s="211">
        <v>0</v>
      </c>
      <c r="N785" s="211">
        <v>0</v>
      </c>
      <c r="O785" s="211">
        <v>0</v>
      </c>
      <c r="P785" s="211">
        <v>0</v>
      </c>
      <c r="Q785" s="211">
        <v>0</v>
      </c>
      <c r="R785" s="211">
        <v>0</v>
      </c>
      <c r="S785" s="211">
        <f t="shared" si="38"/>
        <v>600000000</v>
      </c>
      <c r="T785" s="211">
        <v>4147</v>
      </c>
      <c r="U785" s="209" t="s">
        <v>22</v>
      </c>
      <c r="V785" s="209" t="s">
        <v>228</v>
      </c>
      <c r="W785" s="209" t="s">
        <v>23</v>
      </c>
      <c r="X785" s="209" t="s">
        <v>228</v>
      </c>
      <c r="Y785" s="209" t="s">
        <v>76</v>
      </c>
      <c r="Z785" s="209" t="s">
        <v>135</v>
      </c>
      <c r="AA785" s="209" t="s">
        <v>136</v>
      </c>
      <c r="AB785" s="213" t="s">
        <v>1129</v>
      </c>
      <c r="AC785" s="214">
        <v>42202</v>
      </c>
    </row>
    <row r="786" spans="1:29" s="198" customFormat="1" ht="45" hidden="1" x14ac:dyDescent="0.2">
      <c r="A786" s="207">
        <v>2015520000834</v>
      </c>
      <c r="B786" s="208" t="s">
        <v>1098</v>
      </c>
      <c r="C786" s="209" t="s">
        <v>65</v>
      </c>
      <c r="D786" s="209" t="s">
        <v>1423</v>
      </c>
      <c r="E786" s="216">
        <f t="shared" si="36"/>
        <v>50000000</v>
      </c>
      <c r="F786" s="211">
        <v>0</v>
      </c>
      <c r="G786" s="216">
        <v>50000000</v>
      </c>
      <c r="H786" s="211">
        <v>0</v>
      </c>
      <c r="I786" s="211">
        <v>0</v>
      </c>
      <c r="J786" s="211">
        <v>0</v>
      </c>
      <c r="K786" s="211">
        <v>0</v>
      </c>
      <c r="L786" s="211">
        <f t="shared" si="37"/>
        <v>0</v>
      </c>
      <c r="M786" s="211">
        <v>0</v>
      </c>
      <c r="N786" s="211">
        <v>0</v>
      </c>
      <c r="O786" s="211">
        <v>0</v>
      </c>
      <c r="P786" s="211">
        <v>0</v>
      </c>
      <c r="Q786" s="211">
        <v>0</v>
      </c>
      <c r="R786" s="211">
        <v>0</v>
      </c>
      <c r="S786" s="211">
        <f t="shared" si="38"/>
        <v>50000000</v>
      </c>
      <c r="T786" s="211">
        <v>6085</v>
      </c>
      <c r="U786" s="209" t="s">
        <v>22</v>
      </c>
      <c r="V786" s="209" t="s">
        <v>1099</v>
      </c>
      <c r="W786" s="209" t="s">
        <v>23</v>
      </c>
      <c r="X786" s="209" t="s">
        <v>1099</v>
      </c>
      <c r="Y786" s="209" t="s">
        <v>76</v>
      </c>
      <c r="Z786" s="209" t="s">
        <v>135</v>
      </c>
      <c r="AA786" s="209" t="s">
        <v>136</v>
      </c>
      <c r="AB786" s="213" t="s">
        <v>1129</v>
      </c>
      <c r="AC786" s="214">
        <v>42159</v>
      </c>
    </row>
    <row r="787" spans="1:29" s="198" customFormat="1" ht="45" hidden="1" x14ac:dyDescent="0.2">
      <c r="A787" s="207">
        <v>2015520000835</v>
      </c>
      <c r="B787" s="208" t="s">
        <v>1100</v>
      </c>
      <c r="C787" s="209" t="s">
        <v>324</v>
      </c>
      <c r="D787" s="209" t="s">
        <v>1423</v>
      </c>
      <c r="E787" s="216">
        <f t="shared" si="36"/>
        <v>200000000</v>
      </c>
      <c r="F787" s="211">
        <v>0</v>
      </c>
      <c r="G787" s="216">
        <v>180000000</v>
      </c>
      <c r="H787" s="211">
        <v>0</v>
      </c>
      <c r="I787" s="211">
        <v>0</v>
      </c>
      <c r="J787" s="211">
        <v>0</v>
      </c>
      <c r="K787" s="211">
        <v>20000000</v>
      </c>
      <c r="L787" s="211">
        <f t="shared" si="37"/>
        <v>0</v>
      </c>
      <c r="M787" s="211">
        <v>0</v>
      </c>
      <c r="N787" s="211">
        <v>0</v>
      </c>
      <c r="O787" s="211">
        <v>0</v>
      </c>
      <c r="P787" s="211">
        <v>0</v>
      </c>
      <c r="Q787" s="211">
        <v>0</v>
      </c>
      <c r="R787" s="211">
        <v>0</v>
      </c>
      <c r="S787" s="211">
        <f t="shared" si="38"/>
        <v>200000000</v>
      </c>
      <c r="T787" s="211">
        <v>746</v>
      </c>
      <c r="U787" s="209" t="s">
        <v>22</v>
      </c>
      <c r="V787" s="209" t="s">
        <v>1101</v>
      </c>
      <c r="W787" s="209" t="s">
        <v>23</v>
      </c>
      <c r="X787" s="209" t="s">
        <v>1101</v>
      </c>
      <c r="Y787" s="209" t="s">
        <v>76</v>
      </c>
      <c r="Z787" s="209" t="s">
        <v>135</v>
      </c>
      <c r="AA787" s="209" t="s">
        <v>136</v>
      </c>
      <c r="AB787" s="213" t="s">
        <v>1129</v>
      </c>
      <c r="AC787" s="214">
        <v>42166</v>
      </c>
    </row>
    <row r="788" spans="1:29" s="198" customFormat="1" ht="22.5" hidden="1" x14ac:dyDescent="0.2">
      <c r="A788" s="207">
        <v>2015520000836</v>
      </c>
      <c r="B788" s="208" t="s">
        <v>1257</v>
      </c>
      <c r="C788" s="209" t="s">
        <v>725</v>
      </c>
      <c r="D788" s="209" t="s">
        <v>1427</v>
      </c>
      <c r="E788" s="216">
        <f t="shared" si="36"/>
        <v>0</v>
      </c>
      <c r="F788" s="211">
        <v>0</v>
      </c>
      <c r="G788" s="216">
        <v>0</v>
      </c>
      <c r="H788" s="211">
        <v>0</v>
      </c>
      <c r="I788" s="211">
        <v>0</v>
      </c>
      <c r="J788" s="211">
        <v>0</v>
      </c>
      <c r="K788" s="211">
        <v>0</v>
      </c>
      <c r="L788" s="211">
        <f t="shared" si="37"/>
        <v>0</v>
      </c>
      <c r="M788" s="211">
        <v>0</v>
      </c>
      <c r="N788" s="211">
        <v>0</v>
      </c>
      <c r="O788" s="211">
        <v>0</v>
      </c>
      <c r="P788" s="211">
        <v>0</v>
      </c>
      <c r="Q788" s="211">
        <v>0</v>
      </c>
      <c r="R788" s="211">
        <v>0</v>
      </c>
      <c r="S788" s="211">
        <f t="shared" si="38"/>
        <v>0</v>
      </c>
      <c r="T788" s="211"/>
      <c r="U788" s="209" t="s">
        <v>22</v>
      </c>
      <c r="V788" s="209" t="s">
        <v>811</v>
      </c>
      <c r="W788" s="209" t="s">
        <v>23</v>
      </c>
      <c r="X788" s="209" t="s">
        <v>811</v>
      </c>
      <c r="Y788" s="209"/>
      <c r="Z788" s="209"/>
      <c r="AA788" s="209"/>
      <c r="AB788" s="213" t="s">
        <v>1134</v>
      </c>
      <c r="AC788" s="214">
        <v>42152</v>
      </c>
    </row>
    <row r="789" spans="1:29" s="198" customFormat="1" ht="56.25" hidden="1" x14ac:dyDescent="0.2">
      <c r="A789" s="207">
        <v>2015520000837</v>
      </c>
      <c r="B789" s="208" t="s">
        <v>1102</v>
      </c>
      <c r="C789" s="209" t="s">
        <v>31</v>
      </c>
      <c r="D789" s="209" t="s">
        <v>1421</v>
      </c>
      <c r="E789" s="216">
        <f t="shared" si="36"/>
        <v>15709406788</v>
      </c>
      <c r="F789" s="211">
        <v>15709406788</v>
      </c>
      <c r="G789" s="216">
        <v>0</v>
      </c>
      <c r="H789" s="211">
        <v>0</v>
      </c>
      <c r="I789" s="211">
        <v>0</v>
      </c>
      <c r="J789" s="211">
        <v>0</v>
      </c>
      <c r="K789" s="211">
        <v>0</v>
      </c>
      <c r="L789" s="211">
        <f t="shared" si="37"/>
        <v>0</v>
      </c>
      <c r="M789" s="211">
        <v>0</v>
      </c>
      <c r="N789" s="211">
        <v>0</v>
      </c>
      <c r="O789" s="211">
        <v>0</v>
      </c>
      <c r="P789" s="211">
        <v>0</v>
      </c>
      <c r="Q789" s="211">
        <v>0</v>
      </c>
      <c r="R789" s="211">
        <v>0</v>
      </c>
      <c r="S789" s="211">
        <f t="shared" si="38"/>
        <v>15709406788</v>
      </c>
      <c r="T789" s="211">
        <v>15007</v>
      </c>
      <c r="U789" s="209" t="s">
        <v>204</v>
      </c>
      <c r="V789" s="209" t="s">
        <v>46</v>
      </c>
      <c r="W789" s="209" t="s">
        <v>14</v>
      </c>
      <c r="X789" s="209" t="s">
        <v>46</v>
      </c>
      <c r="Y789" s="209" t="s">
        <v>174</v>
      </c>
      <c r="Z789" s="209" t="s">
        <v>206</v>
      </c>
      <c r="AA789" s="209" t="s">
        <v>207</v>
      </c>
      <c r="AB789" s="213" t="s">
        <v>1129</v>
      </c>
      <c r="AC789" s="214">
        <v>42160</v>
      </c>
    </row>
    <row r="790" spans="1:29" s="198" customFormat="1" ht="45" hidden="1" x14ac:dyDescent="0.2">
      <c r="A790" s="207">
        <v>2015520000838</v>
      </c>
      <c r="B790" s="208" t="s">
        <v>1258</v>
      </c>
      <c r="C790" s="209" t="s">
        <v>35</v>
      </c>
      <c r="D790" s="209" t="s">
        <v>1423</v>
      </c>
      <c r="E790" s="216">
        <f t="shared" si="36"/>
        <v>4302827498</v>
      </c>
      <c r="F790" s="211">
        <v>2000000000</v>
      </c>
      <c r="G790" s="216">
        <v>496000000</v>
      </c>
      <c r="H790" s="211">
        <v>0</v>
      </c>
      <c r="I790" s="211">
        <v>0</v>
      </c>
      <c r="J790" s="211">
        <v>0</v>
      </c>
      <c r="K790" s="211">
        <v>1806827498</v>
      </c>
      <c r="L790" s="211">
        <f t="shared" si="37"/>
        <v>0</v>
      </c>
      <c r="M790" s="211">
        <v>0</v>
      </c>
      <c r="N790" s="211">
        <v>0</v>
      </c>
      <c r="O790" s="211">
        <v>0</v>
      </c>
      <c r="P790" s="211">
        <v>0</v>
      </c>
      <c r="Q790" s="211">
        <v>0</v>
      </c>
      <c r="R790" s="211">
        <v>0</v>
      </c>
      <c r="S790" s="211">
        <f t="shared" si="38"/>
        <v>4302827498</v>
      </c>
      <c r="T790" s="211">
        <v>9509</v>
      </c>
      <c r="U790" s="209" t="s">
        <v>1418</v>
      </c>
      <c r="V790" s="209" t="s">
        <v>36</v>
      </c>
      <c r="W790" s="209" t="s">
        <v>23</v>
      </c>
      <c r="X790" s="209" t="s">
        <v>36</v>
      </c>
      <c r="Y790" s="209" t="s">
        <v>76</v>
      </c>
      <c r="Z790" s="209" t="s">
        <v>135</v>
      </c>
      <c r="AA790" s="209" t="s">
        <v>136</v>
      </c>
      <c r="AB790" s="213" t="s">
        <v>1130</v>
      </c>
      <c r="AC790" s="214">
        <v>42193</v>
      </c>
    </row>
    <row r="791" spans="1:29" s="198" customFormat="1" ht="45" hidden="1" x14ac:dyDescent="0.2">
      <c r="A791" s="207">
        <v>2015520000839</v>
      </c>
      <c r="B791" s="208" t="s">
        <v>1103</v>
      </c>
      <c r="C791" s="209" t="s">
        <v>70</v>
      </c>
      <c r="D791" s="209" t="s">
        <v>1427</v>
      </c>
      <c r="E791" s="216">
        <f t="shared" si="36"/>
        <v>135000000</v>
      </c>
      <c r="F791" s="211">
        <v>70000000</v>
      </c>
      <c r="G791" s="216">
        <v>30000000</v>
      </c>
      <c r="H791" s="211">
        <v>15000000</v>
      </c>
      <c r="I791" s="211">
        <v>0</v>
      </c>
      <c r="J791" s="211">
        <v>0</v>
      </c>
      <c r="K791" s="211">
        <v>20000000</v>
      </c>
      <c r="L791" s="211">
        <f t="shared" si="37"/>
        <v>0</v>
      </c>
      <c r="M791" s="211">
        <v>0</v>
      </c>
      <c r="N791" s="211">
        <v>0</v>
      </c>
      <c r="O791" s="211">
        <v>0</v>
      </c>
      <c r="P791" s="211">
        <v>0</v>
      </c>
      <c r="Q791" s="211">
        <v>0</v>
      </c>
      <c r="R791" s="211">
        <v>0</v>
      </c>
      <c r="S791" s="211">
        <f t="shared" si="38"/>
        <v>135000000</v>
      </c>
      <c r="T791" s="211">
        <v>7472</v>
      </c>
      <c r="U791" s="209" t="s">
        <v>22</v>
      </c>
      <c r="V791" s="209" t="s">
        <v>1104</v>
      </c>
      <c r="W791" s="209" t="s">
        <v>23</v>
      </c>
      <c r="X791" s="209" t="s">
        <v>1104</v>
      </c>
      <c r="Y791" s="209" t="s">
        <v>76</v>
      </c>
      <c r="Z791" s="209" t="s">
        <v>135</v>
      </c>
      <c r="AA791" s="209" t="s">
        <v>136</v>
      </c>
      <c r="AB791" s="213" t="s">
        <v>1130</v>
      </c>
      <c r="AC791" s="214">
        <v>42146</v>
      </c>
    </row>
    <row r="792" spans="1:29" s="198" customFormat="1" ht="45" hidden="1" x14ac:dyDescent="0.2">
      <c r="A792" s="207">
        <v>2015520000840</v>
      </c>
      <c r="B792" s="208" t="s">
        <v>1105</v>
      </c>
      <c r="C792" s="209" t="s">
        <v>61</v>
      </c>
      <c r="D792" s="209" t="s">
        <v>1423</v>
      </c>
      <c r="E792" s="216">
        <f t="shared" si="36"/>
        <v>86679979</v>
      </c>
      <c r="F792" s="211">
        <v>0</v>
      </c>
      <c r="G792" s="216">
        <v>86679979</v>
      </c>
      <c r="H792" s="211">
        <v>0</v>
      </c>
      <c r="I792" s="211">
        <v>0</v>
      </c>
      <c r="J792" s="211">
        <v>0</v>
      </c>
      <c r="K792" s="211">
        <v>0</v>
      </c>
      <c r="L792" s="211">
        <f t="shared" si="37"/>
        <v>0</v>
      </c>
      <c r="M792" s="211">
        <v>0</v>
      </c>
      <c r="N792" s="211">
        <v>0</v>
      </c>
      <c r="O792" s="211">
        <v>0</v>
      </c>
      <c r="P792" s="211">
        <v>0</v>
      </c>
      <c r="Q792" s="211">
        <v>0</v>
      </c>
      <c r="R792" s="211">
        <v>0</v>
      </c>
      <c r="S792" s="211">
        <f t="shared" si="38"/>
        <v>86679979</v>
      </c>
      <c r="T792" s="211">
        <v>37635</v>
      </c>
      <c r="U792" s="209" t="s">
        <v>22</v>
      </c>
      <c r="V792" s="209" t="s">
        <v>64</v>
      </c>
      <c r="W792" s="209" t="s">
        <v>23</v>
      </c>
      <c r="X792" s="209" t="s">
        <v>64</v>
      </c>
      <c r="Y792" s="209" t="s">
        <v>76</v>
      </c>
      <c r="Z792" s="209" t="s">
        <v>135</v>
      </c>
      <c r="AA792" s="209" t="s">
        <v>136</v>
      </c>
      <c r="AB792" s="213" t="s">
        <v>1129</v>
      </c>
      <c r="AC792" s="214">
        <v>42178</v>
      </c>
    </row>
    <row r="793" spans="1:29" s="198" customFormat="1" ht="22.5" hidden="1" x14ac:dyDescent="0.2">
      <c r="A793" s="207">
        <v>2015520000841</v>
      </c>
      <c r="B793" s="208" t="s">
        <v>1259</v>
      </c>
      <c r="C793" s="209" t="s">
        <v>65</v>
      </c>
      <c r="D793" s="209" t="s">
        <v>1423</v>
      </c>
      <c r="E793" s="216">
        <f t="shared" si="36"/>
        <v>0</v>
      </c>
      <c r="F793" s="211">
        <v>0</v>
      </c>
      <c r="G793" s="216">
        <v>0</v>
      </c>
      <c r="H793" s="211">
        <v>0</v>
      </c>
      <c r="I793" s="211">
        <v>0</v>
      </c>
      <c r="J793" s="211">
        <v>0</v>
      </c>
      <c r="K793" s="211">
        <v>0</v>
      </c>
      <c r="L793" s="211">
        <f t="shared" si="37"/>
        <v>0</v>
      </c>
      <c r="M793" s="211">
        <v>0</v>
      </c>
      <c r="N793" s="211">
        <v>0</v>
      </c>
      <c r="O793" s="211">
        <v>0</v>
      </c>
      <c r="P793" s="211">
        <v>0</v>
      </c>
      <c r="Q793" s="211">
        <v>0</v>
      </c>
      <c r="R793" s="211">
        <v>0</v>
      </c>
      <c r="S793" s="211">
        <v>0</v>
      </c>
      <c r="T793" s="211">
        <v>0</v>
      </c>
      <c r="U793" s="209" t="s">
        <v>22</v>
      </c>
      <c r="V793" s="209" t="s">
        <v>1413</v>
      </c>
      <c r="W793" s="209" t="s">
        <v>23</v>
      </c>
      <c r="X793" s="209" t="s">
        <v>1413</v>
      </c>
      <c r="Y793" s="209"/>
      <c r="Z793" s="209"/>
      <c r="AA793" s="209"/>
      <c r="AB793" s="213" t="s">
        <v>1134</v>
      </c>
      <c r="AC793" s="214">
        <v>42177</v>
      </c>
    </row>
    <row r="794" spans="1:29" s="198" customFormat="1" ht="45" hidden="1" x14ac:dyDescent="0.2">
      <c r="A794" s="207">
        <v>2015520000842</v>
      </c>
      <c r="B794" s="208" t="s">
        <v>1106</v>
      </c>
      <c r="C794" s="209" t="s">
        <v>25</v>
      </c>
      <c r="D794" s="209" t="s">
        <v>1421</v>
      </c>
      <c r="E794" s="210">
        <f t="shared" si="36"/>
        <v>135000000</v>
      </c>
      <c r="F794" s="211">
        <v>0</v>
      </c>
      <c r="G794" s="216">
        <v>135000000</v>
      </c>
      <c r="H794" s="211">
        <v>0</v>
      </c>
      <c r="I794" s="211">
        <v>0</v>
      </c>
      <c r="J794" s="211">
        <v>0</v>
      </c>
      <c r="K794" s="211">
        <v>0</v>
      </c>
      <c r="L794" s="211">
        <f t="shared" si="37"/>
        <v>0</v>
      </c>
      <c r="M794" s="211">
        <v>0</v>
      </c>
      <c r="N794" s="211">
        <v>0</v>
      </c>
      <c r="O794" s="211">
        <v>0</v>
      </c>
      <c r="P794" s="211">
        <v>0</v>
      </c>
      <c r="Q794" s="211">
        <v>0</v>
      </c>
      <c r="R794" s="211">
        <v>0</v>
      </c>
      <c r="S794" s="211">
        <f t="shared" si="38"/>
        <v>135000000</v>
      </c>
      <c r="T794" s="211">
        <v>22613</v>
      </c>
      <c r="U794" s="209" t="s">
        <v>22</v>
      </c>
      <c r="V794" s="209" t="s">
        <v>1107</v>
      </c>
      <c r="W794" s="209" t="s">
        <v>23</v>
      </c>
      <c r="X794" s="209" t="s">
        <v>1107</v>
      </c>
      <c r="Y794" s="209" t="s">
        <v>76</v>
      </c>
      <c r="Z794" s="209" t="s">
        <v>135</v>
      </c>
      <c r="AA794" s="209" t="s">
        <v>136</v>
      </c>
      <c r="AB794" s="213" t="s">
        <v>1130</v>
      </c>
      <c r="AC794" s="214">
        <v>42177</v>
      </c>
    </row>
    <row r="795" spans="1:29" s="198" customFormat="1" ht="56.25" hidden="1" x14ac:dyDescent="0.2">
      <c r="A795" s="207">
        <v>2015520000843</v>
      </c>
      <c r="B795" s="208" t="s">
        <v>1108</v>
      </c>
      <c r="C795" s="209" t="s">
        <v>340</v>
      </c>
      <c r="D795" s="209" t="s">
        <v>1429</v>
      </c>
      <c r="E795" s="216">
        <f t="shared" si="36"/>
        <v>138328042</v>
      </c>
      <c r="F795" s="211">
        <v>0</v>
      </c>
      <c r="G795" s="216">
        <v>0</v>
      </c>
      <c r="H795" s="211">
        <v>138328042</v>
      </c>
      <c r="I795" s="211">
        <v>0</v>
      </c>
      <c r="J795" s="211">
        <v>0</v>
      </c>
      <c r="K795" s="211">
        <v>0</v>
      </c>
      <c r="L795" s="211">
        <f t="shared" si="37"/>
        <v>0</v>
      </c>
      <c r="M795" s="211">
        <v>0</v>
      </c>
      <c r="N795" s="211">
        <v>0</v>
      </c>
      <c r="O795" s="211">
        <v>0</v>
      </c>
      <c r="P795" s="211">
        <v>0</v>
      </c>
      <c r="Q795" s="211">
        <v>0</v>
      </c>
      <c r="R795" s="211">
        <v>0</v>
      </c>
      <c r="S795" s="211">
        <f t="shared" si="38"/>
        <v>138328042</v>
      </c>
      <c r="T795" s="211">
        <v>1500</v>
      </c>
      <c r="U795" s="209" t="s">
        <v>204</v>
      </c>
      <c r="V795" s="209" t="s">
        <v>341</v>
      </c>
      <c r="W795" s="209" t="s">
        <v>14</v>
      </c>
      <c r="X795" s="209" t="s">
        <v>341</v>
      </c>
      <c r="Y795" s="209" t="s">
        <v>174</v>
      </c>
      <c r="Z795" s="209" t="s">
        <v>206</v>
      </c>
      <c r="AA795" s="209" t="s">
        <v>207</v>
      </c>
      <c r="AB795" s="213" t="s">
        <v>1129</v>
      </c>
      <c r="AC795" s="214">
        <v>42179</v>
      </c>
    </row>
    <row r="796" spans="1:29" s="198" customFormat="1" ht="45" hidden="1" x14ac:dyDescent="0.2">
      <c r="A796" s="207">
        <v>2015520000844</v>
      </c>
      <c r="B796" s="208" t="s">
        <v>1109</v>
      </c>
      <c r="C796" s="209" t="s">
        <v>315</v>
      </c>
      <c r="D796" s="209" t="s">
        <v>1423</v>
      </c>
      <c r="E796" s="210">
        <f t="shared" si="36"/>
        <v>40000000</v>
      </c>
      <c r="F796" s="211">
        <v>0</v>
      </c>
      <c r="G796" s="216">
        <v>40000000</v>
      </c>
      <c r="H796" s="211">
        <v>0</v>
      </c>
      <c r="I796" s="211">
        <v>0</v>
      </c>
      <c r="J796" s="211">
        <v>0</v>
      </c>
      <c r="K796" s="211">
        <v>0</v>
      </c>
      <c r="L796" s="211">
        <f t="shared" si="37"/>
        <v>0</v>
      </c>
      <c r="M796" s="211">
        <v>0</v>
      </c>
      <c r="N796" s="211">
        <v>0</v>
      </c>
      <c r="O796" s="211">
        <v>0</v>
      </c>
      <c r="P796" s="211">
        <v>0</v>
      </c>
      <c r="Q796" s="211">
        <v>0</v>
      </c>
      <c r="R796" s="211">
        <v>0</v>
      </c>
      <c r="S796" s="211">
        <f t="shared" si="38"/>
        <v>40000000</v>
      </c>
      <c r="T796" s="211">
        <v>14006</v>
      </c>
      <c r="U796" s="209" t="s">
        <v>22</v>
      </c>
      <c r="V796" s="209" t="s">
        <v>1110</v>
      </c>
      <c r="W796" s="209" t="s">
        <v>23</v>
      </c>
      <c r="X796" s="209" t="s">
        <v>1110</v>
      </c>
      <c r="Y796" s="209" t="s">
        <v>76</v>
      </c>
      <c r="Z796" s="209" t="s">
        <v>135</v>
      </c>
      <c r="AA796" s="209" t="s">
        <v>136</v>
      </c>
      <c r="AB796" s="213" t="s">
        <v>1129</v>
      </c>
      <c r="AC796" s="214">
        <v>42180</v>
      </c>
    </row>
    <row r="797" spans="1:29" s="198" customFormat="1" ht="33.75" hidden="1" x14ac:dyDescent="0.2">
      <c r="A797" s="207">
        <v>2015520000845</v>
      </c>
      <c r="B797" s="208" t="s">
        <v>1111</v>
      </c>
      <c r="C797" s="209" t="s">
        <v>72</v>
      </c>
      <c r="D797" s="209" t="s">
        <v>1420</v>
      </c>
      <c r="E797" s="210">
        <f t="shared" si="36"/>
        <v>5329326792</v>
      </c>
      <c r="F797" s="211">
        <v>0</v>
      </c>
      <c r="G797" s="216">
        <v>5329326792</v>
      </c>
      <c r="H797" s="211">
        <v>0</v>
      </c>
      <c r="I797" s="211">
        <v>0</v>
      </c>
      <c r="J797" s="211">
        <v>0</v>
      </c>
      <c r="K797" s="211">
        <v>0</v>
      </c>
      <c r="L797" s="211">
        <f t="shared" si="37"/>
        <v>0</v>
      </c>
      <c r="M797" s="211">
        <v>0</v>
      </c>
      <c r="N797" s="211">
        <v>0</v>
      </c>
      <c r="O797" s="211">
        <v>0</v>
      </c>
      <c r="P797" s="211">
        <v>0</v>
      </c>
      <c r="Q797" s="211">
        <v>0</v>
      </c>
      <c r="R797" s="211">
        <v>0</v>
      </c>
      <c r="S797" s="211">
        <f t="shared" si="38"/>
        <v>5329326792</v>
      </c>
      <c r="T797" s="211">
        <v>6547</v>
      </c>
      <c r="U797" s="209" t="s">
        <v>204</v>
      </c>
      <c r="V797" s="209" t="s">
        <v>13</v>
      </c>
      <c r="W797" s="209" t="s">
        <v>14</v>
      </c>
      <c r="X797" s="209" t="s">
        <v>1112</v>
      </c>
      <c r="Y797" s="209" t="s">
        <v>174</v>
      </c>
      <c r="Z797" s="209" t="s">
        <v>1113</v>
      </c>
      <c r="AA797" s="209" t="s">
        <v>176</v>
      </c>
      <c r="AB797" s="213" t="s">
        <v>1129</v>
      </c>
      <c r="AC797" s="214">
        <v>42179</v>
      </c>
    </row>
    <row r="798" spans="1:29" ht="60" x14ac:dyDescent="0.2">
      <c r="A798" s="259">
        <v>2015520000845</v>
      </c>
      <c r="B798" s="260" t="s">
        <v>1111</v>
      </c>
      <c r="C798" s="209" t="s">
        <v>72</v>
      </c>
      <c r="D798" s="209" t="s">
        <v>1420</v>
      </c>
      <c r="E798" s="210">
        <f t="shared" ref="E798:E806" si="39">+F798+G798+H798+I798+J798+K798</f>
        <v>5329326792</v>
      </c>
      <c r="F798" s="249"/>
      <c r="G798" s="216">
        <v>5329326792</v>
      </c>
      <c r="H798" s="250"/>
      <c r="I798" s="251"/>
      <c r="J798" s="251"/>
      <c r="K798" s="251"/>
      <c r="L798" s="210">
        <f t="shared" ref="L798:L829" si="40">SUBTOTAL(9,M798:R798)</f>
        <v>0</v>
      </c>
      <c r="M798" s="251"/>
      <c r="N798" s="250"/>
      <c r="O798" s="251"/>
      <c r="P798" s="251"/>
      <c r="Q798" s="251"/>
      <c r="R798" s="251"/>
      <c r="S798" s="210">
        <f t="shared" ref="S798:S829" si="41">+E798+L798</f>
        <v>5329326792</v>
      </c>
      <c r="T798" s="258">
        <v>6547</v>
      </c>
      <c r="U798" s="255" t="s">
        <v>204</v>
      </c>
      <c r="V798" s="255" t="s">
        <v>1570</v>
      </c>
      <c r="W798" s="255" t="s">
        <v>217</v>
      </c>
      <c r="X798" s="255" t="s">
        <v>1570</v>
      </c>
      <c r="Y798" s="256" t="s">
        <v>174</v>
      </c>
      <c r="Z798" s="209" t="s">
        <v>1113</v>
      </c>
      <c r="AA798" s="209" t="s">
        <v>176</v>
      </c>
      <c r="AB798" s="247" t="s">
        <v>1129</v>
      </c>
      <c r="AC798" s="243" t="s">
        <v>1615</v>
      </c>
    </row>
    <row r="799" spans="1:29" ht="45" x14ac:dyDescent="0.2">
      <c r="A799" s="259">
        <v>2015520000846</v>
      </c>
      <c r="B799" s="261" t="s">
        <v>1445</v>
      </c>
      <c r="C799" s="225" t="s">
        <v>43</v>
      </c>
      <c r="D799" s="209" t="s">
        <v>1425</v>
      </c>
      <c r="E799" s="210">
        <f t="shared" si="39"/>
        <v>0</v>
      </c>
      <c r="F799" s="250"/>
      <c r="G799" s="250"/>
      <c r="H799" s="250"/>
      <c r="I799" s="251"/>
      <c r="J799" s="251"/>
      <c r="K799" s="251"/>
      <c r="L799" s="210">
        <f t="shared" si="40"/>
        <v>0</v>
      </c>
      <c r="M799" s="252"/>
      <c r="N799" s="253"/>
      <c r="O799" s="254"/>
      <c r="P799" s="251"/>
      <c r="Q799" s="251"/>
      <c r="R799" s="251"/>
      <c r="S799" s="210">
        <f t="shared" si="41"/>
        <v>0</v>
      </c>
      <c r="T799" s="258"/>
      <c r="U799" s="255" t="s">
        <v>22</v>
      </c>
      <c r="V799" s="255" t="s">
        <v>1571</v>
      </c>
      <c r="W799" s="255" t="s">
        <v>23</v>
      </c>
      <c r="X799" s="255" t="s">
        <v>1571</v>
      </c>
      <c r="Y799" s="256" t="s">
        <v>76</v>
      </c>
      <c r="Z799" s="209" t="s">
        <v>135</v>
      </c>
      <c r="AA799" s="209" t="s">
        <v>136</v>
      </c>
      <c r="AB799" s="245" t="s">
        <v>1134</v>
      </c>
      <c r="AC799" s="243" t="s">
        <v>1615</v>
      </c>
    </row>
    <row r="800" spans="1:29" ht="45" x14ac:dyDescent="0.2">
      <c r="A800" s="259">
        <v>2015520000847</v>
      </c>
      <c r="B800" s="261" t="s">
        <v>1446</v>
      </c>
      <c r="C800" s="209" t="s">
        <v>392</v>
      </c>
      <c r="D800" s="209" t="s">
        <v>1431</v>
      </c>
      <c r="E800" s="210">
        <f t="shared" si="39"/>
        <v>220000000</v>
      </c>
      <c r="F800" s="216">
        <v>154000000</v>
      </c>
      <c r="G800" s="40"/>
      <c r="H800" s="216">
        <v>66000000</v>
      </c>
      <c r="I800" s="251"/>
      <c r="J800" s="251"/>
      <c r="K800" s="251"/>
      <c r="L800" s="210">
        <f t="shared" si="40"/>
        <v>0</v>
      </c>
      <c r="M800" s="251"/>
      <c r="N800" s="250"/>
      <c r="O800" s="251"/>
      <c r="P800" s="251"/>
      <c r="Q800" s="251"/>
      <c r="R800" s="251"/>
      <c r="S800" s="210">
        <f t="shared" si="41"/>
        <v>220000000</v>
      </c>
      <c r="T800" s="258">
        <v>5401</v>
      </c>
      <c r="U800" s="255" t="s">
        <v>22</v>
      </c>
      <c r="V800" s="255" t="s">
        <v>1572</v>
      </c>
      <c r="W800" s="255" t="s">
        <v>23</v>
      </c>
      <c r="X800" s="255" t="s">
        <v>1572</v>
      </c>
      <c r="Y800" s="256" t="s">
        <v>76</v>
      </c>
      <c r="Z800" s="209" t="s">
        <v>135</v>
      </c>
      <c r="AA800" s="209" t="s">
        <v>136</v>
      </c>
      <c r="AB800" s="246" t="s">
        <v>1130</v>
      </c>
      <c r="AC800" s="243" t="s">
        <v>1616</v>
      </c>
    </row>
    <row r="801" spans="1:29" ht="60" x14ac:dyDescent="0.2">
      <c r="A801" s="259">
        <v>2015520000848</v>
      </c>
      <c r="B801" s="261" t="s">
        <v>1447</v>
      </c>
      <c r="C801" s="209" t="s">
        <v>31</v>
      </c>
      <c r="D801" s="209" t="s">
        <v>1421</v>
      </c>
      <c r="E801" s="210">
        <f t="shared" si="39"/>
        <v>0</v>
      </c>
      <c r="F801" s="250"/>
      <c r="G801" s="250"/>
      <c r="H801" s="250"/>
      <c r="I801" s="251"/>
      <c r="J801" s="251"/>
      <c r="K801" s="251"/>
      <c r="L801" s="210">
        <f t="shared" si="40"/>
        <v>0</v>
      </c>
      <c r="M801" s="251"/>
      <c r="N801" s="250"/>
      <c r="O801" s="251"/>
      <c r="P801" s="251"/>
      <c r="Q801" s="251"/>
      <c r="R801" s="251"/>
      <c r="S801" s="210">
        <f t="shared" si="41"/>
        <v>0</v>
      </c>
      <c r="T801" s="258"/>
      <c r="U801" s="255" t="s">
        <v>22</v>
      </c>
      <c r="V801" s="257" t="s">
        <v>1573</v>
      </c>
      <c r="W801" s="255" t="s">
        <v>23</v>
      </c>
      <c r="X801" s="257" t="s">
        <v>1573</v>
      </c>
      <c r="Y801" s="256" t="s">
        <v>76</v>
      </c>
      <c r="Z801" s="209" t="s">
        <v>135</v>
      </c>
      <c r="AA801" s="209" t="s">
        <v>136</v>
      </c>
      <c r="AB801" s="245" t="s">
        <v>1134</v>
      </c>
      <c r="AC801" s="243" t="s">
        <v>1617</v>
      </c>
    </row>
    <row r="802" spans="1:29" ht="45" x14ac:dyDescent="0.2">
      <c r="A802" s="259">
        <v>2015520000849</v>
      </c>
      <c r="B802" s="261" t="s">
        <v>1448</v>
      </c>
      <c r="C802" s="225" t="s">
        <v>212</v>
      </c>
      <c r="D802" s="209" t="s">
        <v>1427</v>
      </c>
      <c r="E802" s="210">
        <f t="shared" si="39"/>
        <v>110000000</v>
      </c>
      <c r="F802" s="210">
        <v>100000000</v>
      </c>
      <c r="G802" s="210"/>
      <c r="H802" s="210"/>
      <c r="I802" s="210"/>
      <c r="J802" s="210"/>
      <c r="K802" s="210">
        <v>10000000</v>
      </c>
      <c r="L802" s="210">
        <f t="shared" si="40"/>
        <v>0</v>
      </c>
      <c r="M802" s="251"/>
      <c r="N802" s="250"/>
      <c r="O802" s="251"/>
      <c r="P802" s="251"/>
      <c r="Q802" s="251"/>
      <c r="R802" s="251"/>
      <c r="S802" s="210">
        <f t="shared" si="41"/>
        <v>110000000</v>
      </c>
      <c r="T802" s="258">
        <v>16834</v>
      </c>
      <c r="U802" s="255" t="s">
        <v>22</v>
      </c>
      <c r="V802" s="257" t="s">
        <v>1574</v>
      </c>
      <c r="W802" s="255" t="s">
        <v>23</v>
      </c>
      <c r="X802" s="257" t="s">
        <v>1574</v>
      </c>
      <c r="Y802" s="256" t="s">
        <v>76</v>
      </c>
      <c r="Z802" s="209" t="s">
        <v>135</v>
      </c>
      <c r="AA802" s="209" t="s">
        <v>136</v>
      </c>
      <c r="AB802" s="246" t="s">
        <v>1130</v>
      </c>
      <c r="AC802" s="243" t="s">
        <v>1618</v>
      </c>
    </row>
    <row r="803" spans="1:29" ht="45" x14ac:dyDescent="0.2">
      <c r="A803" s="259">
        <v>2015520000850</v>
      </c>
      <c r="B803" s="261" t="s">
        <v>1449</v>
      </c>
      <c r="C803" s="209" t="s">
        <v>11</v>
      </c>
      <c r="D803" s="209" t="s">
        <v>1426</v>
      </c>
      <c r="E803" s="210">
        <f t="shared" si="39"/>
        <v>220000000</v>
      </c>
      <c r="F803" s="210">
        <v>170000000</v>
      </c>
      <c r="G803" s="210"/>
      <c r="H803" s="210">
        <v>50000000</v>
      </c>
      <c r="I803" s="210"/>
      <c r="J803" s="210"/>
      <c r="K803" s="210"/>
      <c r="L803" s="210">
        <f t="shared" si="40"/>
        <v>0</v>
      </c>
      <c r="M803" s="251"/>
      <c r="N803" s="250"/>
      <c r="O803" s="251"/>
      <c r="P803" s="251"/>
      <c r="Q803" s="251"/>
      <c r="R803" s="251"/>
      <c r="S803" s="210">
        <f t="shared" si="41"/>
        <v>220000000</v>
      </c>
      <c r="T803" s="258">
        <v>7976</v>
      </c>
      <c r="U803" s="255" t="s">
        <v>22</v>
      </c>
      <c r="V803" s="255" t="s">
        <v>1575</v>
      </c>
      <c r="W803" s="255" t="s">
        <v>23</v>
      </c>
      <c r="X803" s="255" t="s">
        <v>1575</v>
      </c>
      <c r="Y803" s="256" t="s">
        <v>76</v>
      </c>
      <c r="Z803" s="209" t="s">
        <v>135</v>
      </c>
      <c r="AA803" s="209" t="s">
        <v>136</v>
      </c>
      <c r="AB803" s="246" t="s">
        <v>1130</v>
      </c>
      <c r="AC803" s="243" t="s">
        <v>1619</v>
      </c>
    </row>
    <row r="804" spans="1:29" ht="45" x14ac:dyDescent="0.2">
      <c r="A804" s="259">
        <v>2015520000851</v>
      </c>
      <c r="B804" s="261" t="s">
        <v>1450</v>
      </c>
      <c r="C804" s="209" t="s">
        <v>798</v>
      </c>
      <c r="D804" s="209" t="s">
        <v>1425</v>
      </c>
      <c r="E804" s="210">
        <f t="shared" si="39"/>
        <v>0</v>
      </c>
      <c r="F804" s="250"/>
      <c r="G804" s="250"/>
      <c r="H804" s="250"/>
      <c r="I804" s="251"/>
      <c r="J804" s="251"/>
      <c r="K804" s="251"/>
      <c r="L804" s="210">
        <f t="shared" si="40"/>
        <v>0</v>
      </c>
      <c r="M804" s="251"/>
      <c r="N804" s="250"/>
      <c r="O804" s="251"/>
      <c r="P804" s="251"/>
      <c r="Q804" s="251"/>
      <c r="R804" s="251"/>
      <c r="S804" s="210">
        <f t="shared" si="41"/>
        <v>0</v>
      </c>
      <c r="T804" s="258"/>
      <c r="U804" s="255" t="s">
        <v>22</v>
      </c>
      <c r="V804" s="255" t="s">
        <v>1576</v>
      </c>
      <c r="W804" s="255" t="s">
        <v>23</v>
      </c>
      <c r="X804" s="255" t="s">
        <v>1576</v>
      </c>
      <c r="Y804" s="256" t="s">
        <v>76</v>
      </c>
      <c r="Z804" s="209" t="s">
        <v>135</v>
      </c>
      <c r="AA804" s="209" t="s">
        <v>136</v>
      </c>
      <c r="AB804" s="245" t="s">
        <v>1134</v>
      </c>
      <c r="AC804" s="243" t="s">
        <v>1619</v>
      </c>
    </row>
    <row r="805" spans="1:29" ht="45" x14ac:dyDescent="0.2">
      <c r="A805" s="259">
        <v>2015520000852</v>
      </c>
      <c r="B805" s="261" t="s">
        <v>1451</v>
      </c>
      <c r="C805" s="209" t="s">
        <v>54</v>
      </c>
      <c r="D805" s="209" t="s">
        <v>1428</v>
      </c>
      <c r="E805" s="210">
        <f t="shared" si="39"/>
        <v>0</v>
      </c>
      <c r="F805" s="250"/>
      <c r="G805" s="250"/>
      <c r="H805" s="250"/>
      <c r="I805" s="251"/>
      <c r="J805" s="251"/>
      <c r="K805" s="251"/>
      <c r="L805" s="210">
        <f t="shared" si="40"/>
        <v>0</v>
      </c>
      <c r="M805" s="251"/>
      <c r="N805" s="250"/>
      <c r="O805" s="251"/>
      <c r="P805" s="251"/>
      <c r="Q805" s="251"/>
      <c r="R805" s="251"/>
      <c r="S805" s="210">
        <f t="shared" si="41"/>
        <v>0</v>
      </c>
      <c r="T805" s="258"/>
      <c r="U805" s="255" t="s">
        <v>22</v>
      </c>
      <c r="V805" s="255" t="s">
        <v>746</v>
      </c>
      <c r="W805" s="255" t="s">
        <v>23</v>
      </c>
      <c r="X805" s="255" t="s">
        <v>746</v>
      </c>
      <c r="Y805" s="256" t="s">
        <v>76</v>
      </c>
      <c r="Z805" s="209" t="s">
        <v>135</v>
      </c>
      <c r="AA805" s="209" t="s">
        <v>136</v>
      </c>
      <c r="AB805" s="245" t="s">
        <v>1134</v>
      </c>
      <c r="AC805" s="243" t="s">
        <v>1619</v>
      </c>
    </row>
    <row r="806" spans="1:29" ht="45" x14ac:dyDescent="0.2">
      <c r="A806" s="259">
        <v>2015520000853</v>
      </c>
      <c r="B806" s="260" t="s">
        <v>1452</v>
      </c>
      <c r="C806" s="209" t="s">
        <v>13</v>
      </c>
      <c r="D806" s="209" t="s">
        <v>1434</v>
      </c>
      <c r="E806" s="210">
        <f t="shared" si="39"/>
        <v>49129464751</v>
      </c>
      <c r="F806" s="250"/>
      <c r="G806" s="210">
        <v>49129464751</v>
      </c>
      <c r="H806" s="250"/>
      <c r="I806" s="251"/>
      <c r="J806" s="251"/>
      <c r="K806" s="251"/>
      <c r="L806" s="210">
        <f t="shared" si="40"/>
        <v>0</v>
      </c>
      <c r="M806" s="251"/>
      <c r="N806" s="250"/>
      <c r="O806" s="251"/>
      <c r="P806" s="251"/>
      <c r="Q806" s="251"/>
      <c r="R806" s="251"/>
      <c r="S806" s="210">
        <f t="shared" si="41"/>
        <v>49129464751</v>
      </c>
      <c r="T806" s="258">
        <v>1744228</v>
      </c>
      <c r="U806" s="255" t="s">
        <v>22</v>
      </c>
      <c r="V806" s="255" t="s">
        <v>22</v>
      </c>
      <c r="W806" s="255" t="s">
        <v>23</v>
      </c>
      <c r="X806" s="255" t="s">
        <v>22</v>
      </c>
      <c r="Y806" s="256" t="s">
        <v>76</v>
      </c>
      <c r="Z806" s="209" t="s">
        <v>135</v>
      </c>
      <c r="AA806" s="209" t="s">
        <v>136</v>
      </c>
      <c r="AB806" s="247" t="s">
        <v>1129</v>
      </c>
      <c r="AC806" s="244" t="s">
        <v>1620</v>
      </c>
    </row>
    <row r="807" spans="1:29" ht="60" x14ac:dyDescent="0.2">
      <c r="A807" s="259">
        <v>2015520000854</v>
      </c>
      <c r="B807" s="260" t="s">
        <v>1453</v>
      </c>
      <c r="C807" s="209" t="s">
        <v>13</v>
      </c>
      <c r="D807" s="209" t="s">
        <v>1434</v>
      </c>
      <c r="E807" s="210">
        <f t="shared" ref="E807:E814" si="42">+F807+G807+H807+I807+J807+K807</f>
        <v>43286000</v>
      </c>
      <c r="F807" s="250"/>
      <c r="G807" s="210">
        <v>43286000</v>
      </c>
      <c r="H807" s="40"/>
      <c r="I807" s="251"/>
      <c r="J807" s="251"/>
      <c r="K807" s="251"/>
      <c r="L807" s="210">
        <f t="shared" si="40"/>
        <v>0</v>
      </c>
      <c r="M807" s="251"/>
      <c r="N807" s="250"/>
      <c r="O807" s="251"/>
      <c r="P807" s="251"/>
      <c r="Q807" s="251"/>
      <c r="R807" s="251"/>
      <c r="S807" s="210">
        <f t="shared" si="41"/>
        <v>43286000</v>
      </c>
      <c r="T807" s="258">
        <v>571</v>
      </c>
      <c r="U807" s="255" t="s">
        <v>22</v>
      </c>
      <c r="V807" s="255" t="s">
        <v>22</v>
      </c>
      <c r="W807" s="255" t="s">
        <v>23</v>
      </c>
      <c r="X807" s="255" t="s">
        <v>22</v>
      </c>
      <c r="Y807" s="256" t="s">
        <v>76</v>
      </c>
      <c r="Z807" s="209" t="s">
        <v>135</v>
      </c>
      <c r="AA807" s="209" t="s">
        <v>136</v>
      </c>
      <c r="AB807" s="246" t="s">
        <v>1130</v>
      </c>
      <c r="AC807" s="244" t="s">
        <v>1620</v>
      </c>
    </row>
    <row r="808" spans="1:29" ht="45" x14ac:dyDescent="0.2">
      <c r="A808" s="259">
        <v>2015520000855</v>
      </c>
      <c r="B808" s="260" t="s">
        <v>1454</v>
      </c>
      <c r="C808" s="209" t="s">
        <v>13</v>
      </c>
      <c r="D808" s="209" t="s">
        <v>1434</v>
      </c>
      <c r="E808" s="210">
        <f t="shared" si="42"/>
        <v>31286000</v>
      </c>
      <c r="F808" s="250"/>
      <c r="G808" s="210">
        <v>31286000</v>
      </c>
      <c r="H808" s="40"/>
      <c r="I808" s="251"/>
      <c r="J808" s="251"/>
      <c r="K808" s="251"/>
      <c r="L808" s="210">
        <f t="shared" si="40"/>
        <v>0</v>
      </c>
      <c r="M808" s="251"/>
      <c r="N808" s="250"/>
      <c r="O808" s="251"/>
      <c r="P808" s="251"/>
      <c r="Q808" s="251"/>
      <c r="R808" s="251"/>
      <c r="S808" s="210">
        <f t="shared" si="41"/>
        <v>31286000</v>
      </c>
      <c r="T808" s="258">
        <v>4444</v>
      </c>
      <c r="U808" s="255" t="s">
        <v>22</v>
      </c>
      <c r="V808" s="255" t="s">
        <v>22</v>
      </c>
      <c r="W808" s="255" t="s">
        <v>23</v>
      </c>
      <c r="X808" s="255" t="s">
        <v>22</v>
      </c>
      <c r="Y808" s="256" t="s">
        <v>76</v>
      </c>
      <c r="Z808" s="209" t="s">
        <v>135</v>
      </c>
      <c r="AA808" s="209" t="s">
        <v>136</v>
      </c>
      <c r="AB808" s="246" t="s">
        <v>1130</v>
      </c>
      <c r="AC808" s="244" t="s">
        <v>1620</v>
      </c>
    </row>
    <row r="809" spans="1:29" ht="45" x14ac:dyDescent="0.2">
      <c r="A809" s="259">
        <v>2015520000856</v>
      </c>
      <c r="B809" s="260" t="s">
        <v>1455</v>
      </c>
      <c r="C809" s="209" t="s">
        <v>13</v>
      </c>
      <c r="D809" s="209" t="s">
        <v>1434</v>
      </c>
      <c r="E809" s="210">
        <f t="shared" si="42"/>
        <v>378177700</v>
      </c>
      <c r="F809" s="250"/>
      <c r="G809" s="210">
        <v>378177700</v>
      </c>
      <c r="H809" s="40"/>
      <c r="I809" s="251"/>
      <c r="J809" s="251"/>
      <c r="K809" s="251"/>
      <c r="L809" s="210">
        <f t="shared" si="40"/>
        <v>0</v>
      </c>
      <c r="M809" s="251"/>
      <c r="N809" s="250"/>
      <c r="O809" s="251"/>
      <c r="P809" s="251"/>
      <c r="Q809" s="251"/>
      <c r="R809" s="251"/>
      <c r="S809" s="210">
        <f t="shared" si="41"/>
        <v>378177700</v>
      </c>
      <c r="T809" s="258">
        <v>1765906</v>
      </c>
      <c r="U809" s="255" t="s">
        <v>22</v>
      </c>
      <c r="V809" s="255" t="s">
        <v>22</v>
      </c>
      <c r="W809" s="255" t="s">
        <v>23</v>
      </c>
      <c r="X809" s="255" t="s">
        <v>22</v>
      </c>
      <c r="Y809" s="256" t="s">
        <v>76</v>
      </c>
      <c r="Z809" s="209" t="s">
        <v>131</v>
      </c>
      <c r="AA809" s="209" t="s">
        <v>293</v>
      </c>
      <c r="AB809" s="246" t="s">
        <v>1130</v>
      </c>
      <c r="AC809" s="244" t="s">
        <v>1620</v>
      </c>
    </row>
    <row r="810" spans="1:29" ht="45" x14ac:dyDescent="0.2">
      <c r="A810" s="259">
        <v>2015520000857</v>
      </c>
      <c r="B810" s="260" t="s">
        <v>1456</v>
      </c>
      <c r="C810" s="209" t="s">
        <v>13</v>
      </c>
      <c r="D810" s="209" t="s">
        <v>1434</v>
      </c>
      <c r="E810" s="210">
        <f t="shared" si="42"/>
        <v>119797000</v>
      </c>
      <c r="F810" s="250"/>
      <c r="G810" s="210">
        <v>119797000</v>
      </c>
      <c r="H810" s="250"/>
      <c r="I810" s="251"/>
      <c r="J810" s="251"/>
      <c r="K810" s="251"/>
      <c r="L810" s="210">
        <f t="shared" si="40"/>
        <v>0</v>
      </c>
      <c r="M810" s="251"/>
      <c r="N810" s="250"/>
      <c r="O810" s="251"/>
      <c r="P810" s="251"/>
      <c r="Q810" s="251"/>
      <c r="R810" s="251"/>
      <c r="S810" s="210">
        <f t="shared" si="41"/>
        <v>119797000</v>
      </c>
      <c r="T810" s="258">
        <v>506344</v>
      </c>
      <c r="U810" s="255" t="s">
        <v>22</v>
      </c>
      <c r="V810" s="255" t="s">
        <v>22</v>
      </c>
      <c r="W810" s="255" t="s">
        <v>23</v>
      </c>
      <c r="X810" s="255" t="s">
        <v>22</v>
      </c>
      <c r="Y810" s="256" t="s">
        <v>76</v>
      </c>
      <c r="Z810" s="209" t="s">
        <v>135</v>
      </c>
      <c r="AA810" s="209" t="s">
        <v>136</v>
      </c>
      <c r="AB810" s="246" t="s">
        <v>1130</v>
      </c>
      <c r="AC810" s="244" t="s">
        <v>1620</v>
      </c>
    </row>
    <row r="811" spans="1:29" ht="45" x14ac:dyDescent="0.2">
      <c r="A811" s="259">
        <v>2015520000858</v>
      </c>
      <c r="B811" s="260" t="s">
        <v>1457</v>
      </c>
      <c r="C811" s="209" t="s">
        <v>13</v>
      </c>
      <c r="D811" s="209" t="s">
        <v>1434</v>
      </c>
      <c r="E811" s="210">
        <f t="shared" si="42"/>
        <v>535653503</v>
      </c>
      <c r="F811" s="250"/>
      <c r="G811" s="210">
        <v>535653503</v>
      </c>
      <c r="H811" s="250"/>
      <c r="I811" s="251"/>
      <c r="J811" s="251"/>
      <c r="K811" s="251"/>
      <c r="L811" s="210">
        <f t="shared" si="40"/>
        <v>0</v>
      </c>
      <c r="M811" s="251"/>
      <c r="N811" s="250"/>
      <c r="O811" s="251"/>
      <c r="P811" s="251"/>
      <c r="Q811" s="251"/>
      <c r="R811" s="251"/>
      <c r="S811" s="210">
        <f t="shared" si="41"/>
        <v>535653503</v>
      </c>
      <c r="T811" s="258">
        <v>1744228</v>
      </c>
      <c r="U811" s="255" t="s">
        <v>22</v>
      </c>
      <c r="V811" s="255" t="s">
        <v>22</v>
      </c>
      <c r="W811" s="255" t="s">
        <v>23</v>
      </c>
      <c r="X811" s="255" t="s">
        <v>22</v>
      </c>
      <c r="Y811" s="256" t="s">
        <v>76</v>
      </c>
      <c r="Z811" s="209" t="s">
        <v>135</v>
      </c>
      <c r="AA811" s="209" t="s">
        <v>136</v>
      </c>
      <c r="AB811" s="246" t="s">
        <v>1130</v>
      </c>
      <c r="AC811" s="243" t="s">
        <v>1621</v>
      </c>
    </row>
    <row r="812" spans="1:29" ht="45" x14ac:dyDescent="0.2">
      <c r="A812" s="259">
        <v>2015520000859</v>
      </c>
      <c r="B812" s="260" t="s">
        <v>1458</v>
      </c>
      <c r="C812" s="209" t="s">
        <v>13</v>
      </c>
      <c r="D812" s="209" t="s">
        <v>1434</v>
      </c>
      <c r="E812" s="210">
        <f t="shared" si="42"/>
        <v>103420999</v>
      </c>
      <c r="F812" s="250"/>
      <c r="G812" s="210">
        <v>103420999</v>
      </c>
      <c r="H812" s="250"/>
      <c r="I812" s="251"/>
      <c r="J812" s="251"/>
      <c r="K812" s="251"/>
      <c r="L812" s="210">
        <f t="shared" si="40"/>
        <v>0</v>
      </c>
      <c r="M812" s="251"/>
      <c r="N812" s="250"/>
      <c r="O812" s="251"/>
      <c r="P812" s="251"/>
      <c r="Q812" s="251"/>
      <c r="R812" s="251"/>
      <c r="S812" s="210">
        <f t="shared" si="41"/>
        <v>103420999</v>
      </c>
      <c r="T812" s="258">
        <v>845000</v>
      </c>
      <c r="U812" s="255" t="s">
        <v>22</v>
      </c>
      <c r="V812" s="255" t="s">
        <v>22</v>
      </c>
      <c r="W812" s="255" t="s">
        <v>23</v>
      </c>
      <c r="X812" s="255" t="s">
        <v>22</v>
      </c>
      <c r="Y812" s="256" t="s">
        <v>76</v>
      </c>
      <c r="Z812" s="209" t="s">
        <v>135</v>
      </c>
      <c r="AA812" s="209" t="s">
        <v>136</v>
      </c>
      <c r="AB812" s="246" t="s">
        <v>1130</v>
      </c>
      <c r="AC812" s="244" t="s">
        <v>1620</v>
      </c>
    </row>
    <row r="813" spans="1:29" ht="45" x14ac:dyDescent="0.2">
      <c r="A813" s="259">
        <v>2015520000860</v>
      </c>
      <c r="B813" s="260" t="s">
        <v>1459</v>
      </c>
      <c r="C813" s="209" t="s">
        <v>13</v>
      </c>
      <c r="D813" s="209" t="s">
        <v>1434</v>
      </c>
      <c r="E813" s="210">
        <f t="shared" si="42"/>
        <v>3417960003</v>
      </c>
      <c r="F813" s="250"/>
      <c r="G813" s="210">
        <v>3417960003</v>
      </c>
      <c r="H813" s="250"/>
      <c r="I813" s="251"/>
      <c r="J813" s="251"/>
      <c r="K813" s="251"/>
      <c r="L813" s="210">
        <f t="shared" si="40"/>
        <v>0</v>
      </c>
      <c r="M813" s="251"/>
      <c r="N813" s="250"/>
      <c r="O813" s="251"/>
      <c r="P813" s="251"/>
      <c r="Q813" s="251"/>
      <c r="R813" s="251"/>
      <c r="S813" s="210">
        <f t="shared" si="41"/>
        <v>3417960003</v>
      </c>
      <c r="T813" s="258">
        <v>1744228</v>
      </c>
      <c r="U813" s="255" t="s">
        <v>22</v>
      </c>
      <c r="V813" s="255" t="s">
        <v>22</v>
      </c>
      <c r="W813" s="255" t="s">
        <v>23</v>
      </c>
      <c r="X813" s="255" t="s">
        <v>22</v>
      </c>
      <c r="Y813" s="256" t="s">
        <v>76</v>
      </c>
      <c r="Z813" s="209" t="s">
        <v>135</v>
      </c>
      <c r="AA813" s="209" t="s">
        <v>136</v>
      </c>
      <c r="AB813" s="246" t="s">
        <v>1130</v>
      </c>
      <c r="AC813" s="244" t="s">
        <v>1620</v>
      </c>
    </row>
    <row r="814" spans="1:29" ht="60" x14ac:dyDescent="0.2">
      <c r="A814" s="259">
        <v>2015520000861</v>
      </c>
      <c r="B814" s="260" t="s">
        <v>1460</v>
      </c>
      <c r="C814" s="209" t="s">
        <v>13</v>
      </c>
      <c r="D814" s="209" t="s">
        <v>1434</v>
      </c>
      <c r="E814" s="210">
        <f t="shared" si="42"/>
        <v>72334000</v>
      </c>
      <c r="F814" s="250"/>
      <c r="G814" s="210">
        <v>72334000</v>
      </c>
      <c r="H814" s="250"/>
      <c r="I814" s="251"/>
      <c r="J814" s="251"/>
      <c r="K814" s="251"/>
      <c r="L814" s="210">
        <f t="shared" si="40"/>
        <v>0</v>
      </c>
      <c r="M814" s="251"/>
      <c r="N814" s="250"/>
      <c r="O814" s="251"/>
      <c r="P814" s="251"/>
      <c r="Q814" s="251"/>
      <c r="R814" s="251"/>
      <c r="S814" s="210">
        <f t="shared" si="41"/>
        <v>72334000</v>
      </c>
      <c r="T814" s="258">
        <v>1765906</v>
      </c>
      <c r="U814" s="255" t="s">
        <v>22</v>
      </c>
      <c r="V814" s="255" t="s">
        <v>22</v>
      </c>
      <c r="W814" s="255" t="s">
        <v>23</v>
      </c>
      <c r="X814" s="255" t="s">
        <v>22</v>
      </c>
      <c r="Y814" s="256" t="s">
        <v>76</v>
      </c>
      <c r="Z814" s="209" t="s">
        <v>135</v>
      </c>
      <c r="AA814" s="209" t="s">
        <v>136</v>
      </c>
      <c r="AB814" s="246" t="s">
        <v>1130</v>
      </c>
      <c r="AC814" s="244" t="s">
        <v>1620</v>
      </c>
    </row>
    <row r="815" spans="1:29" ht="45" x14ac:dyDescent="0.2">
      <c r="A815" s="259">
        <v>2015520000862</v>
      </c>
      <c r="B815" s="260" t="s">
        <v>1461</v>
      </c>
      <c r="C815" s="209" t="s">
        <v>13</v>
      </c>
      <c r="D815" s="209" t="s">
        <v>1434</v>
      </c>
      <c r="E815" s="210">
        <f t="shared" ref="E815:E817" si="43">+F815+G815+H815+I815+J815+K815</f>
        <v>35346000</v>
      </c>
      <c r="F815" s="210"/>
      <c r="G815" s="210">
        <v>35346000</v>
      </c>
      <c r="H815" s="210"/>
      <c r="I815" s="210"/>
      <c r="J815" s="210"/>
      <c r="K815" s="210"/>
      <c r="L815" s="210">
        <f t="shared" si="40"/>
        <v>0</v>
      </c>
      <c r="M815" s="251"/>
      <c r="N815" s="250"/>
      <c r="O815" s="251"/>
      <c r="P815" s="251"/>
      <c r="Q815" s="251"/>
      <c r="R815" s="251"/>
      <c r="S815" s="210">
        <f t="shared" si="41"/>
        <v>35346000</v>
      </c>
      <c r="T815" s="258">
        <v>1765906</v>
      </c>
      <c r="U815" s="255" t="s">
        <v>22</v>
      </c>
      <c r="V815" s="255" t="s">
        <v>22</v>
      </c>
      <c r="W815" s="255" t="s">
        <v>23</v>
      </c>
      <c r="X815" s="255" t="s">
        <v>22</v>
      </c>
      <c r="Y815" s="256" t="s">
        <v>76</v>
      </c>
      <c r="Z815" s="209" t="s">
        <v>135</v>
      </c>
      <c r="AA815" s="209" t="s">
        <v>136</v>
      </c>
      <c r="AB815" s="246" t="s">
        <v>1130</v>
      </c>
      <c r="AC815" s="244" t="s">
        <v>1620</v>
      </c>
    </row>
    <row r="816" spans="1:29" ht="45" x14ac:dyDescent="0.2">
      <c r="A816" s="259">
        <v>2015520000863</v>
      </c>
      <c r="B816" s="260" t="s">
        <v>1462</v>
      </c>
      <c r="C816" s="209" t="s">
        <v>13</v>
      </c>
      <c r="D816" s="209" t="s">
        <v>1434</v>
      </c>
      <c r="E816" s="210">
        <f t="shared" si="43"/>
        <v>22818000</v>
      </c>
      <c r="F816" s="210"/>
      <c r="G816" s="210">
        <v>22818000</v>
      </c>
      <c r="H816" s="210"/>
      <c r="I816" s="210"/>
      <c r="J816" s="210"/>
      <c r="K816" s="210"/>
      <c r="L816" s="210">
        <f t="shared" si="40"/>
        <v>0</v>
      </c>
      <c r="M816" s="251"/>
      <c r="N816" s="250"/>
      <c r="O816" s="251"/>
      <c r="P816" s="251"/>
      <c r="Q816" s="251"/>
      <c r="R816" s="251"/>
      <c r="S816" s="210">
        <f t="shared" si="41"/>
        <v>22818000</v>
      </c>
      <c r="T816" s="258">
        <v>1744228</v>
      </c>
      <c r="U816" s="255" t="s">
        <v>22</v>
      </c>
      <c r="V816" s="255" t="s">
        <v>22</v>
      </c>
      <c r="W816" s="255" t="s">
        <v>23</v>
      </c>
      <c r="X816" s="255" t="s">
        <v>22</v>
      </c>
      <c r="Y816" s="256" t="s">
        <v>76</v>
      </c>
      <c r="Z816" s="209" t="s">
        <v>135</v>
      </c>
      <c r="AA816" s="209" t="s">
        <v>136</v>
      </c>
      <c r="AB816" s="246" t="s">
        <v>1130</v>
      </c>
      <c r="AC816" s="244" t="s">
        <v>1620</v>
      </c>
    </row>
    <row r="817" spans="1:29" ht="45" x14ac:dyDescent="0.2">
      <c r="A817" s="259">
        <v>2015520000864</v>
      </c>
      <c r="B817" s="260" t="s">
        <v>1463</v>
      </c>
      <c r="C817" s="209" t="s">
        <v>70</v>
      </c>
      <c r="D817" s="209" t="s">
        <v>1427</v>
      </c>
      <c r="E817" s="210">
        <f t="shared" si="43"/>
        <v>30951800</v>
      </c>
      <c r="F817" s="210"/>
      <c r="G817" s="210">
        <v>30951800</v>
      </c>
      <c r="H817" s="210"/>
      <c r="I817" s="210"/>
      <c r="J817" s="210"/>
      <c r="K817" s="210"/>
      <c r="L817" s="210">
        <f t="shared" si="40"/>
        <v>0</v>
      </c>
      <c r="M817" s="251"/>
      <c r="N817" s="250"/>
      <c r="O817" s="251"/>
      <c r="P817" s="251"/>
      <c r="Q817" s="251"/>
      <c r="R817" s="251"/>
      <c r="S817" s="210">
        <f t="shared" si="41"/>
        <v>30951800</v>
      </c>
      <c r="T817" s="258">
        <v>80</v>
      </c>
      <c r="U817" s="255" t="s">
        <v>12</v>
      </c>
      <c r="V817" s="255" t="s">
        <v>562</v>
      </c>
      <c r="W817" s="255" t="s">
        <v>29</v>
      </c>
      <c r="X817" s="255" t="s">
        <v>562</v>
      </c>
      <c r="Y817" s="256" t="s">
        <v>1658</v>
      </c>
      <c r="Z817" s="209" t="s">
        <v>146</v>
      </c>
      <c r="AA817" s="209" t="s">
        <v>1659</v>
      </c>
      <c r="AB817" s="246" t="s">
        <v>1130</v>
      </c>
      <c r="AC817" s="243" t="s">
        <v>1622</v>
      </c>
    </row>
    <row r="818" spans="1:29" ht="60" x14ac:dyDescent="0.2">
      <c r="A818" s="259">
        <v>2015520000865</v>
      </c>
      <c r="B818" s="260" t="s">
        <v>1464</v>
      </c>
      <c r="C818" s="209" t="s">
        <v>31</v>
      </c>
      <c r="D818" s="209" t="s">
        <v>1421</v>
      </c>
      <c r="E818" s="210">
        <f>+F818+G818+H818+I818+J818+K818</f>
        <v>410171307</v>
      </c>
      <c r="F818" s="210"/>
      <c r="G818" s="211">
        <v>410171307</v>
      </c>
      <c r="H818" s="210"/>
      <c r="I818" s="210"/>
      <c r="J818" s="210"/>
      <c r="K818" s="210"/>
      <c r="L818" s="210">
        <f t="shared" si="40"/>
        <v>0</v>
      </c>
      <c r="M818" s="251"/>
      <c r="N818" s="250"/>
      <c r="O818" s="251"/>
      <c r="P818" s="251"/>
      <c r="Q818" s="251"/>
      <c r="R818" s="251"/>
      <c r="S818" s="210">
        <f t="shared" si="41"/>
        <v>410171307</v>
      </c>
      <c r="T818" s="258">
        <v>1320</v>
      </c>
      <c r="U818" s="255" t="s">
        <v>204</v>
      </c>
      <c r="V818" s="255" t="s">
        <v>1577</v>
      </c>
      <c r="W818" s="255" t="s">
        <v>556</v>
      </c>
      <c r="X818" s="255" t="s">
        <v>1577</v>
      </c>
      <c r="Y818" s="256" t="s">
        <v>174</v>
      </c>
      <c r="Z818" s="209" t="s">
        <v>206</v>
      </c>
      <c r="AA818" s="209" t="s">
        <v>207</v>
      </c>
      <c r="AB818" s="247" t="s">
        <v>1129</v>
      </c>
      <c r="AC818" s="243" t="s">
        <v>1623</v>
      </c>
    </row>
    <row r="819" spans="1:29" ht="45" x14ac:dyDescent="0.2">
      <c r="A819" s="259">
        <v>2015520000866</v>
      </c>
      <c r="B819" s="260" t="s">
        <v>1465</v>
      </c>
      <c r="C819" s="209" t="s">
        <v>53</v>
      </c>
      <c r="D819" s="209" t="s">
        <v>1428</v>
      </c>
      <c r="E819" s="210">
        <f t="shared" ref="E819:E824" si="44">+F819+G819+H819+I819+J819+K819</f>
        <v>82861786</v>
      </c>
      <c r="F819" s="210"/>
      <c r="G819" s="210"/>
      <c r="H819" s="210">
        <v>82861786</v>
      </c>
      <c r="I819" s="210"/>
      <c r="J819" s="210"/>
      <c r="K819" s="210"/>
      <c r="L819" s="210">
        <f t="shared" si="40"/>
        <v>0</v>
      </c>
      <c r="M819" s="251"/>
      <c r="N819" s="250"/>
      <c r="O819" s="251"/>
      <c r="P819" s="251"/>
      <c r="Q819" s="251"/>
      <c r="R819" s="251"/>
      <c r="S819" s="210">
        <f t="shared" si="41"/>
        <v>82861786</v>
      </c>
      <c r="T819" s="258">
        <v>10968</v>
      </c>
      <c r="U819" s="255" t="s">
        <v>22</v>
      </c>
      <c r="V819" s="255" t="s">
        <v>348</v>
      </c>
      <c r="W819" s="255" t="s">
        <v>23</v>
      </c>
      <c r="X819" s="255" t="s">
        <v>1578</v>
      </c>
      <c r="Y819" s="256" t="s">
        <v>76</v>
      </c>
      <c r="Z819" s="209" t="s">
        <v>135</v>
      </c>
      <c r="AA819" s="209" t="s">
        <v>136</v>
      </c>
      <c r="AB819" s="246" t="s">
        <v>1130</v>
      </c>
      <c r="AC819" s="243" t="s">
        <v>1624</v>
      </c>
    </row>
    <row r="820" spans="1:29" ht="60" x14ac:dyDescent="0.2">
      <c r="A820" s="259">
        <v>2015520000867</v>
      </c>
      <c r="B820" s="260" t="s">
        <v>1466</v>
      </c>
      <c r="C820" s="209" t="s">
        <v>389</v>
      </c>
      <c r="D820" s="209" t="s">
        <v>1423</v>
      </c>
      <c r="E820" s="210">
        <f t="shared" si="44"/>
        <v>140500000</v>
      </c>
      <c r="F820" s="210"/>
      <c r="G820" s="210"/>
      <c r="H820" s="210">
        <v>140500000</v>
      </c>
      <c r="I820" s="210"/>
      <c r="J820" s="210"/>
      <c r="K820" s="210"/>
      <c r="L820" s="210">
        <f t="shared" si="40"/>
        <v>0</v>
      </c>
      <c r="M820" s="251"/>
      <c r="N820" s="250"/>
      <c r="O820" s="251"/>
      <c r="P820" s="251"/>
      <c r="Q820" s="251"/>
      <c r="R820" s="251"/>
      <c r="S820" s="210">
        <f t="shared" si="41"/>
        <v>140500000</v>
      </c>
      <c r="T820" s="258">
        <v>6954</v>
      </c>
      <c r="U820" s="255" t="s">
        <v>22</v>
      </c>
      <c r="V820" s="255" t="s">
        <v>558</v>
      </c>
      <c r="W820" s="255" t="s">
        <v>23</v>
      </c>
      <c r="X820" s="255" t="s">
        <v>1579</v>
      </c>
      <c r="Y820" s="256" t="s">
        <v>76</v>
      </c>
      <c r="Z820" s="209" t="s">
        <v>135</v>
      </c>
      <c r="AA820" s="209" t="s">
        <v>136</v>
      </c>
      <c r="AB820" s="246" t="s">
        <v>1130</v>
      </c>
      <c r="AC820" s="243" t="s">
        <v>1625</v>
      </c>
    </row>
    <row r="821" spans="1:29" ht="60" x14ac:dyDescent="0.2">
      <c r="A821" s="259">
        <v>2015520000868</v>
      </c>
      <c r="B821" s="260" t="s">
        <v>1467</v>
      </c>
      <c r="C821" s="209" t="s">
        <v>389</v>
      </c>
      <c r="D821" s="209" t="s">
        <v>1423</v>
      </c>
      <c r="E821" s="210">
        <f t="shared" si="44"/>
        <v>279000000</v>
      </c>
      <c r="F821" s="210"/>
      <c r="G821" s="210"/>
      <c r="H821" s="210">
        <v>279000000</v>
      </c>
      <c r="I821" s="210"/>
      <c r="J821" s="210"/>
      <c r="K821" s="210"/>
      <c r="L821" s="210">
        <f t="shared" si="40"/>
        <v>0</v>
      </c>
      <c r="M821" s="251"/>
      <c r="N821" s="250"/>
      <c r="O821" s="251"/>
      <c r="P821" s="251"/>
      <c r="Q821" s="251"/>
      <c r="R821" s="251"/>
      <c r="S821" s="210">
        <f t="shared" si="41"/>
        <v>279000000</v>
      </c>
      <c r="T821" s="258">
        <v>3843</v>
      </c>
      <c r="U821" s="255" t="s">
        <v>22</v>
      </c>
      <c r="V821" s="255" t="s">
        <v>1579</v>
      </c>
      <c r="W821" s="255" t="s">
        <v>23</v>
      </c>
      <c r="X821" s="255" t="s">
        <v>1579</v>
      </c>
      <c r="Y821" s="256" t="s">
        <v>76</v>
      </c>
      <c r="Z821" s="209" t="s">
        <v>135</v>
      </c>
      <c r="AA821" s="209" t="s">
        <v>136</v>
      </c>
      <c r="AB821" s="246" t="s">
        <v>1130</v>
      </c>
      <c r="AC821" s="243" t="s">
        <v>1625</v>
      </c>
    </row>
    <row r="822" spans="1:29" ht="45" x14ac:dyDescent="0.2">
      <c r="A822" s="259">
        <v>2015520000869</v>
      </c>
      <c r="B822" s="260" t="s">
        <v>1468</v>
      </c>
      <c r="C822" s="209" t="s">
        <v>13</v>
      </c>
      <c r="D822" s="209" t="s">
        <v>1434</v>
      </c>
      <c r="E822" s="210">
        <f t="shared" si="44"/>
        <v>3360029600</v>
      </c>
      <c r="F822" s="210"/>
      <c r="G822" s="210">
        <v>600000000</v>
      </c>
      <c r="H822" s="210">
        <v>100000000</v>
      </c>
      <c r="I822" s="210">
        <v>2660029600</v>
      </c>
      <c r="J822" s="210"/>
      <c r="K822" s="210"/>
      <c r="L822" s="210">
        <f t="shared" si="40"/>
        <v>0</v>
      </c>
      <c r="M822" s="251"/>
      <c r="N822" s="250"/>
      <c r="O822" s="251"/>
      <c r="P822" s="251"/>
      <c r="Q822" s="251"/>
      <c r="R822" s="251"/>
      <c r="S822" s="210">
        <f t="shared" si="41"/>
        <v>3360029600</v>
      </c>
      <c r="T822" s="258">
        <v>18972</v>
      </c>
      <c r="U822" s="255" t="s">
        <v>22</v>
      </c>
      <c r="V822" s="255" t="s">
        <v>1596</v>
      </c>
      <c r="W822" s="255" t="s">
        <v>23</v>
      </c>
      <c r="X822" s="255" t="s">
        <v>1580</v>
      </c>
      <c r="Y822" s="256" t="s">
        <v>76</v>
      </c>
      <c r="Z822" s="209" t="s">
        <v>135</v>
      </c>
      <c r="AA822" s="209" t="s">
        <v>136</v>
      </c>
      <c r="AB822" s="246" t="s">
        <v>1130</v>
      </c>
      <c r="AC822" s="243" t="s">
        <v>1626</v>
      </c>
    </row>
    <row r="823" spans="1:29" ht="45" x14ac:dyDescent="0.2">
      <c r="A823" s="259">
        <v>2015520000870</v>
      </c>
      <c r="B823" s="260" t="s">
        <v>1469</v>
      </c>
      <c r="C823" s="225" t="s">
        <v>43</v>
      </c>
      <c r="D823" s="209" t="s">
        <v>1425</v>
      </c>
      <c r="E823" s="210">
        <f t="shared" si="44"/>
        <v>31308181</v>
      </c>
      <c r="F823" s="210"/>
      <c r="G823" s="210"/>
      <c r="H823" s="210">
        <v>31308181</v>
      </c>
      <c r="I823" s="210"/>
      <c r="J823" s="210"/>
      <c r="K823" s="210"/>
      <c r="L823" s="210">
        <f t="shared" si="40"/>
        <v>0</v>
      </c>
      <c r="M823" s="251"/>
      <c r="N823" s="250"/>
      <c r="O823" s="251"/>
      <c r="P823" s="251"/>
      <c r="Q823" s="251"/>
      <c r="R823" s="251"/>
      <c r="S823" s="210">
        <f t="shared" si="41"/>
        <v>31308181</v>
      </c>
      <c r="T823" s="258">
        <v>28171</v>
      </c>
      <c r="U823" s="255" t="s">
        <v>22</v>
      </c>
      <c r="V823" s="255" t="s">
        <v>1581</v>
      </c>
      <c r="W823" s="255" t="s">
        <v>23</v>
      </c>
      <c r="X823" s="255" t="s">
        <v>1581</v>
      </c>
      <c r="Y823" s="256" t="s">
        <v>76</v>
      </c>
      <c r="Z823" s="209" t="s">
        <v>135</v>
      </c>
      <c r="AA823" s="209" t="s">
        <v>136</v>
      </c>
      <c r="AB823" s="246" t="s">
        <v>1130</v>
      </c>
      <c r="AC823" s="243" t="s">
        <v>1626</v>
      </c>
    </row>
    <row r="824" spans="1:29" ht="45" x14ac:dyDescent="0.2">
      <c r="A824" s="259">
        <v>2015520000871</v>
      </c>
      <c r="B824" s="260" t="s">
        <v>1470</v>
      </c>
      <c r="C824" s="209" t="s">
        <v>63</v>
      </c>
      <c r="D824" s="209" t="s">
        <v>1430</v>
      </c>
      <c r="E824" s="210">
        <f t="shared" si="44"/>
        <v>218241513</v>
      </c>
      <c r="F824" s="210">
        <v>218241513</v>
      </c>
      <c r="G824" s="210"/>
      <c r="H824" s="210"/>
      <c r="I824" s="210"/>
      <c r="J824" s="210"/>
      <c r="K824" s="210"/>
      <c r="L824" s="210">
        <f t="shared" si="40"/>
        <v>0</v>
      </c>
      <c r="M824" s="251"/>
      <c r="N824" s="250"/>
      <c r="O824" s="251"/>
      <c r="P824" s="251"/>
      <c r="Q824" s="251"/>
      <c r="R824" s="251"/>
      <c r="S824" s="210">
        <f t="shared" si="41"/>
        <v>218241513</v>
      </c>
      <c r="T824" s="258">
        <v>1157</v>
      </c>
      <c r="U824" s="255" t="s">
        <v>22</v>
      </c>
      <c r="V824" s="255" t="s">
        <v>1582</v>
      </c>
      <c r="W824" s="255" t="s">
        <v>23</v>
      </c>
      <c r="X824" s="255" t="s">
        <v>1582</v>
      </c>
      <c r="Y824" s="256" t="s">
        <v>76</v>
      </c>
      <c r="Z824" s="209" t="s">
        <v>135</v>
      </c>
      <c r="AA824" s="209" t="s">
        <v>136</v>
      </c>
      <c r="AB824" s="246" t="s">
        <v>1130</v>
      </c>
      <c r="AC824" s="243" t="s">
        <v>1627</v>
      </c>
    </row>
    <row r="825" spans="1:29" ht="30" x14ac:dyDescent="0.2">
      <c r="A825" s="259">
        <v>2015520000872</v>
      </c>
      <c r="B825" s="260" t="s">
        <v>1471</v>
      </c>
      <c r="C825" s="209" t="s">
        <v>13</v>
      </c>
      <c r="D825" s="209" t="s">
        <v>1434</v>
      </c>
      <c r="E825" s="210">
        <f t="shared" ref="E825:E831" si="45">+F825+G825+H825+I825+J825+K825</f>
        <v>0</v>
      </c>
      <c r="F825" s="210"/>
      <c r="G825" s="210"/>
      <c r="H825" s="210"/>
      <c r="I825" s="210"/>
      <c r="J825" s="210"/>
      <c r="K825" s="210"/>
      <c r="L825" s="210">
        <f t="shared" si="40"/>
        <v>0</v>
      </c>
      <c r="M825" s="251"/>
      <c r="N825" s="250"/>
      <c r="O825" s="251"/>
      <c r="P825" s="251"/>
      <c r="Q825" s="251"/>
      <c r="R825" s="251"/>
      <c r="S825" s="210">
        <f t="shared" si="41"/>
        <v>0</v>
      </c>
      <c r="T825" s="258"/>
      <c r="U825" s="255" t="s">
        <v>22</v>
      </c>
      <c r="V825" s="255" t="s">
        <v>1471</v>
      </c>
      <c r="W825" s="255" t="s">
        <v>23</v>
      </c>
      <c r="X825" s="255" t="s">
        <v>1471</v>
      </c>
      <c r="AB825" s="246" t="s">
        <v>1130</v>
      </c>
      <c r="AC825" s="243" t="s">
        <v>1628</v>
      </c>
    </row>
    <row r="826" spans="1:29" ht="45" x14ac:dyDescent="0.2">
      <c r="A826" s="259">
        <v>2015520000873</v>
      </c>
      <c r="B826" s="260" t="s">
        <v>1472</v>
      </c>
      <c r="C826" s="225" t="s">
        <v>133</v>
      </c>
      <c r="D826" s="209" t="s">
        <v>1423</v>
      </c>
      <c r="E826" s="210">
        <f t="shared" si="45"/>
        <v>0</v>
      </c>
      <c r="F826" s="210"/>
      <c r="G826" s="210"/>
      <c r="H826" s="210"/>
      <c r="I826" s="210"/>
      <c r="J826" s="210"/>
      <c r="K826" s="210"/>
      <c r="L826" s="210">
        <f t="shared" si="40"/>
        <v>0</v>
      </c>
      <c r="M826" s="251"/>
      <c r="N826" s="250"/>
      <c r="O826" s="251"/>
      <c r="P826" s="251"/>
      <c r="Q826" s="251"/>
      <c r="R826" s="251"/>
      <c r="S826" s="210">
        <f t="shared" si="41"/>
        <v>0</v>
      </c>
      <c r="T826" s="258"/>
      <c r="U826" s="255" t="s">
        <v>22</v>
      </c>
      <c r="V826" s="255" t="s">
        <v>452</v>
      </c>
      <c r="W826" s="255" t="s">
        <v>23</v>
      </c>
      <c r="X826" s="255" t="s">
        <v>452</v>
      </c>
      <c r="Y826" s="256" t="s">
        <v>76</v>
      </c>
      <c r="Z826" s="209" t="s">
        <v>135</v>
      </c>
      <c r="AA826" s="209" t="s">
        <v>136</v>
      </c>
      <c r="AB826" s="245" t="s">
        <v>1134</v>
      </c>
      <c r="AC826" s="243" t="s">
        <v>1629</v>
      </c>
    </row>
    <row r="827" spans="1:29" ht="56.25" x14ac:dyDescent="0.2">
      <c r="A827" s="259">
        <v>2015520000874</v>
      </c>
      <c r="B827" s="260" t="s">
        <v>1473</v>
      </c>
      <c r="C827" s="209" t="s">
        <v>374</v>
      </c>
      <c r="D827" s="209" t="s">
        <v>1426</v>
      </c>
      <c r="E827" s="210">
        <f t="shared" si="45"/>
        <v>97064609</v>
      </c>
      <c r="F827" s="210"/>
      <c r="G827" s="210"/>
      <c r="H827" s="211">
        <v>97064609</v>
      </c>
      <c r="I827" s="210"/>
      <c r="J827" s="210"/>
      <c r="K827" s="210"/>
      <c r="L827" s="210">
        <f t="shared" si="40"/>
        <v>0</v>
      </c>
      <c r="M827" s="251"/>
      <c r="N827" s="250"/>
      <c r="O827" s="251"/>
      <c r="P827" s="251"/>
      <c r="Q827" s="251"/>
      <c r="R827" s="251"/>
      <c r="S827" s="210">
        <f t="shared" si="41"/>
        <v>97064609</v>
      </c>
      <c r="T827" s="258">
        <v>800</v>
      </c>
      <c r="U827" s="255" t="s">
        <v>204</v>
      </c>
      <c r="V827" s="255" t="s">
        <v>1583</v>
      </c>
      <c r="W827" s="255" t="s">
        <v>217</v>
      </c>
      <c r="X827" s="255" t="s">
        <v>1583</v>
      </c>
      <c r="Y827" s="256" t="s">
        <v>174</v>
      </c>
      <c r="Z827" s="209" t="s">
        <v>206</v>
      </c>
      <c r="AA827" s="209" t="s">
        <v>207</v>
      </c>
      <c r="AB827" s="247" t="s">
        <v>1129</v>
      </c>
      <c r="AC827" s="243" t="s">
        <v>1630</v>
      </c>
    </row>
    <row r="828" spans="1:29" ht="56.25" x14ac:dyDescent="0.2">
      <c r="A828" s="259">
        <v>2015520000875</v>
      </c>
      <c r="B828" s="260" t="s">
        <v>1474</v>
      </c>
      <c r="C828" s="209" t="s">
        <v>374</v>
      </c>
      <c r="D828" s="209" t="s">
        <v>1426</v>
      </c>
      <c r="E828" s="210">
        <f t="shared" si="45"/>
        <v>50105671</v>
      </c>
      <c r="F828" s="210"/>
      <c r="G828" s="210"/>
      <c r="H828" s="211">
        <v>50105671</v>
      </c>
      <c r="I828" s="210"/>
      <c r="J828" s="210"/>
      <c r="K828" s="210"/>
      <c r="L828" s="210">
        <f t="shared" si="40"/>
        <v>0</v>
      </c>
      <c r="M828" s="251"/>
      <c r="N828" s="250"/>
      <c r="O828" s="251"/>
      <c r="P828" s="251"/>
      <c r="Q828" s="251"/>
      <c r="R828" s="251"/>
      <c r="S828" s="210">
        <f t="shared" si="41"/>
        <v>50105671</v>
      </c>
      <c r="T828" s="258">
        <v>800</v>
      </c>
      <c r="U828" s="255" t="s">
        <v>204</v>
      </c>
      <c r="V828" s="255" t="s">
        <v>1583</v>
      </c>
      <c r="W828" s="255" t="s">
        <v>217</v>
      </c>
      <c r="X828" s="255" t="s">
        <v>1583</v>
      </c>
      <c r="Y828" s="256" t="s">
        <v>174</v>
      </c>
      <c r="Z828" s="209" t="s">
        <v>206</v>
      </c>
      <c r="AA828" s="209" t="s">
        <v>207</v>
      </c>
      <c r="AB828" s="247" t="s">
        <v>1129</v>
      </c>
      <c r="AC828" s="243" t="s">
        <v>1630</v>
      </c>
    </row>
    <row r="829" spans="1:29" ht="56.25" x14ac:dyDescent="0.2">
      <c r="A829" s="259">
        <v>2015520000876</v>
      </c>
      <c r="B829" s="260" t="s">
        <v>1474</v>
      </c>
      <c r="C829" s="209" t="s">
        <v>374</v>
      </c>
      <c r="D829" s="209" t="s">
        <v>1426</v>
      </c>
      <c r="E829" s="210">
        <f t="shared" si="45"/>
        <v>0</v>
      </c>
      <c r="F829" s="210"/>
      <c r="G829" s="210"/>
      <c r="H829" s="210"/>
      <c r="I829" s="210"/>
      <c r="J829" s="210"/>
      <c r="K829" s="210"/>
      <c r="L829" s="210">
        <f t="shared" si="40"/>
        <v>0</v>
      </c>
      <c r="M829" s="251"/>
      <c r="N829" s="250"/>
      <c r="O829" s="251"/>
      <c r="P829" s="251"/>
      <c r="Q829" s="251"/>
      <c r="R829" s="251"/>
      <c r="S829" s="210">
        <f t="shared" si="41"/>
        <v>0</v>
      </c>
      <c r="T829" s="258"/>
      <c r="U829" s="255" t="s">
        <v>204</v>
      </c>
      <c r="V829" s="255" t="s">
        <v>1583</v>
      </c>
      <c r="W829" s="255" t="s">
        <v>217</v>
      </c>
      <c r="X829" s="255" t="s">
        <v>1583</v>
      </c>
      <c r="Y829" s="256" t="s">
        <v>174</v>
      </c>
      <c r="Z829" s="209" t="s">
        <v>206</v>
      </c>
      <c r="AA829" s="209" t="s">
        <v>207</v>
      </c>
      <c r="AB829" s="245" t="s">
        <v>1134</v>
      </c>
      <c r="AC829" s="243" t="s">
        <v>1630</v>
      </c>
    </row>
    <row r="830" spans="1:29" ht="56.25" x14ac:dyDescent="0.2">
      <c r="A830" s="259">
        <v>2015520000877</v>
      </c>
      <c r="B830" s="260" t="s">
        <v>1475</v>
      </c>
      <c r="C830" s="209" t="s">
        <v>374</v>
      </c>
      <c r="D830" s="209" t="s">
        <v>1426</v>
      </c>
      <c r="E830" s="210">
        <f t="shared" si="45"/>
        <v>159757212</v>
      </c>
      <c r="F830" s="210"/>
      <c r="G830" s="210"/>
      <c r="H830" s="210"/>
      <c r="I830" s="210"/>
      <c r="J830" s="210"/>
      <c r="K830" s="211">
        <v>159757212</v>
      </c>
      <c r="L830" s="210">
        <f t="shared" ref="L830:L861" si="46">SUBTOTAL(9,M830:R830)</f>
        <v>0</v>
      </c>
      <c r="M830" s="251"/>
      <c r="N830" s="250"/>
      <c r="O830" s="251"/>
      <c r="P830" s="251"/>
      <c r="Q830" s="251"/>
      <c r="R830" s="251"/>
      <c r="S830" s="210">
        <f t="shared" ref="S830:S861" si="47">+E830+L830</f>
        <v>159757212</v>
      </c>
      <c r="T830" s="258">
        <v>1672</v>
      </c>
      <c r="U830" s="255" t="s">
        <v>204</v>
      </c>
      <c r="V830" s="255" t="s">
        <v>1583</v>
      </c>
      <c r="W830" s="255" t="s">
        <v>217</v>
      </c>
      <c r="X830" s="255" t="s">
        <v>1583</v>
      </c>
      <c r="Y830" s="256" t="s">
        <v>174</v>
      </c>
      <c r="Z830" s="209" t="s">
        <v>206</v>
      </c>
      <c r="AA830" s="209" t="s">
        <v>207</v>
      </c>
      <c r="AB830" s="247" t="s">
        <v>1129</v>
      </c>
      <c r="AC830" s="243" t="s">
        <v>1631</v>
      </c>
    </row>
    <row r="831" spans="1:29" ht="60" x14ac:dyDescent="0.2">
      <c r="A831" s="259">
        <v>2015520000878</v>
      </c>
      <c r="B831" s="260" t="s">
        <v>1476</v>
      </c>
      <c r="C831" s="209" t="s">
        <v>374</v>
      </c>
      <c r="D831" s="209" t="s">
        <v>1426</v>
      </c>
      <c r="E831" s="210">
        <f t="shared" si="45"/>
        <v>97064609</v>
      </c>
      <c r="F831" s="210"/>
      <c r="G831" s="210"/>
      <c r="H831" s="211">
        <v>97064609</v>
      </c>
      <c r="I831" s="210"/>
      <c r="J831" s="210"/>
      <c r="K831" s="251"/>
      <c r="L831" s="210">
        <f t="shared" si="46"/>
        <v>0</v>
      </c>
      <c r="M831" s="251"/>
      <c r="N831" s="250"/>
      <c r="O831" s="251"/>
      <c r="P831" s="251"/>
      <c r="Q831" s="251"/>
      <c r="R831" s="251"/>
      <c r="S831" s="210">
        <f t="shared" si="47"/>
        <v>97064609</v>
      </c>
      <c r="T831" s="258">
        <v>2684</v>
      </c>
      <c r="U831" s="255" t="s">
        <v>204</v>
      </c>
      <c r="V831" s="255" t="s">
        <v>1583</v>
      </c>
      <c r="W831" s="255" t="s">
        <v>217</v>
      </c>
      <c r="X831" s="255" t="s">
        <v>1583</v>
      </c>
      <c r="Y831" s="256" t="s">
        <v>174</v>
      </c>
      <c r="Z831" s="209" t="s">
        <v>206</v>
      </c>
      <c r="AA831" s="209" t="s">
        <v>207</v>
      </c>
      <c r="AB831" s="247" t="s">
        <v>1129</v>
      </c>
      <c r="AC831" s="243" t="s">
        <v>1631</v>
      </c>
    </row>
    <row r="832" spans="1:29" ht="56.25" x14ac:dyDescent="0.2">
      <c r="A832" s="259">
        <v>2015520000879</v>
      </c>
      <c r="B832" s="260" t="s">
        <v>1477</v>
      </c>
      <c r="C832" s="209" t="s">
        <v>184</v>
      </c>
      <c r="D832" s="209" t="s">
        <v>1429</v>
      </c>
      <c r="E832" s="216">
        <f t="shared" ref="E832:E833" si="48">+F832+G832+H832+I832+J832+K832</f>
        <v>366763831</v>
      </c>
      <c r="F832" s="211"/>
      <c r="G832" s="211"/>
      <c r="H832" s="211">
        <v>366763831</v>
      </c>
      <c r="I832" s="40"/>
      <c r="J832" s="210"/>
      <c r="K832" s="210"/>
      <c r="L832" s="210">
        <f t="shared" si="46"/>
        <v>0</v>
      </c>
      <c r="M832" s="251"/>
      <c r="N832" s="250"/>
      <c r="O832" s="251"/>
      <c r="P832" s="251"/>
      <c r="Q832" s="251"/>
      <c r="R832" s="251"/>
      <c r="S832" s="210">
        <f t="shared" si="47"/>
        <v>366763831</v>
      </c>
      <c r="T832" s="258">
        <v>7012</v>
      </c>
      <c r="U832" s="255" t="s">
        <v>204</v>
      </c>
      <c r="V832" s="255" t="s">
        <v>1583</v>
      </c>
      <c r="W832" s="255" t="s">
        <v>217</v>
      </c>
      <c r="X832" s="255" t="s">
        <v>1583</v>
      </c>
      <c r="Y832" s="256" t="s">
        <v>174</v>
      </c>
      <c r="Z832" s="209" t="s">
        <v>206</v>
      </c>
      <c r="AA832" s="209" t="s">
        <v>207</v>
      </c>
      <c r="AB832" s="247" t="s">
        <v>1129</v>
      </c>
      <c r="AC832" s="243" t="s">
        <v>1631</v>
      </c>
    </row>
    <row r="833" spans="1:29" ht="56.25" x14ac:dyDescent="0.2">
      <c r="A833" s="259">
        <v>2015520000880</v>
      </c>
      <c r="B833" s="260" t="s">
        <v>1478</v>
      </c>
      <c r="C833" s="209" t="s">
        <v>184</v>
      </c>
      <c r="D833" s="209" t="s">
        <v>1429</v>
      </c>
      <c r="E833" s="216">
        <f t="shared" si="48"/>
        <v>287078870</v>
      </c>
      <c r="F833" s="211"/>
      <c r="G833" s="211">
        <v>3000000</v>
      </c>
      <c r="H833" s="211">
        <v>284078870</v>
      </c>
      <c r="I833" s="210"/>
      <c r="J833" s="210"/>
      <c r="K833" s="210"/>
      <c r="L833" s="210">
        <f t="shared" si="46"/>
        <v>0</v>
      </c>
      <c r="M833" s="251"/>
      <c r="N833" s="250"/>
      <c r="O833" s="251"/>
      <c r="P833" s="251"/>
      <c r="Q833" s="251"/>
      <c r="R833" s="251"/>
      <c r="S833" s="210">
        <f t="shared" si="47"/>
        <v>287078870</v>
      </c>
      <c r="T833" s="258">
        <v>7012</v>
      </c>
      <c r="U833" s="255" t="s">
        <v>204</v>
      </c>
      <c r="V833" s="255" t="s">
        <v>1583</v>
      </c>
      <c r="W833" s="255" t="s">
        <v>217</v>
      </c>
      <c r="X833" s="255" t="s">
        <v>1583</v>
      </c>
      <c r="Y833" s="256" t="s">
        <v>174</v>
      </c>
      <c r="Z833" s="209" t="s">
        <v>206</v>
      </c>
      <c r="AA833" s="209" t="s">
        <v>207</v>
      </c>
      <c r="AB833" s="247" t="s">
        <v>1129</v>
      </c>
      <c r="AC833" s="243" t="s">
        <v>1632</v>
      </c>
    </row>
    <row r="834" spans="1:29" ht="56.25" x14ac:dyDescent="0.2">
      <c r="A834" s="259">
        <v>2015520000881</v>
      </c>
      <c r="B834" s="260" t="s">
        <v>1479</v>
      </c>
      <c r="C834" s="209" t="s">
        <v>374</v>
      </c>
      <c r="D834" s="209" t="s">
        <v>1426</v>
      </c>
      <c r="E834" s="210">
        <f>+F834+G834+H834+I834+J834+K834</f>
        <v>104020498</v>
      </c>
      <c r="F834" s="210"/>
      <c r="G834" s="210"/>
      <c r="H834" s="211">
        <v>104020498</v>
      </c>
      <c r="I834" s="40"/>
      <c r="J834" s="210"/>
      <c r="K834" s="210"/>
      <c r="L834" s="210">
        <f t="shared" si="46"/>
        <v>0</v>
      </c>
      <c r="M834" s="251"/>
      <c r="N834" s="250"/>
      <c r="O834" s="251"/>
      <c r="P834" s="251"/>
      <c r="Q834" s="251"/>
      <c r="R834" s="251"/>
      <c r="S834" s="210">
        <f t="shared" si="47"/>
        <v>104020498</v>
      </c>
      <c r="T834" s="258">
        <v>641</v>
      </c>
      <c r="U834" s="255" t="s">
        <v>204</v>
      </c>
      <c r="V834" s="255" t="s">
        <v>1583</v>
      </c>
      <c r="W834" s="255" t="s">
        <v>556</v>
      </c>
      <c r="X834" s="255" t="s">
        <v>1583</v>
      </c>
      <c r="Y834" s="256" t="s">
        <v>174</v>
      </c>
      <c r="Z834" s="209" t="s">
        <v>206</v>
      </c>
      <c r="AA834" s="209" t="s">
        <v>207</v>
      </c>
      <c r="AB834" s="247" t="s">
        <v>1129</v>
      </c>
      <c r="AC834" s="243" t="s">
        <v>1632</v>
      </c>
    </row>
    <row r="835" spans="1:29" ht="60" x14ac:dyDescent="0.2">
      <c r="A835" s="259">
        <v>2015520000882</v>
      </c>
      <c r="B835" s="260" t="s">
        <v>1480</v>
      </c>
      <c r="C835" s="209" t="s">
        <v>72</v>
      </c>
      <c r="D835" s="209" t="s">
        <v>1420</v>
      </c>
      <c r="E835" s="210">
        <f>+F835+G835+H835+I835+J835+K835</f>
        <v>100000000</v>
      </c>
      <c r="F835" s="210"/>
      <c r="G835" s="216">
        <v>100000000</v>
      </c>
      <c r="H835" s="40"/>
      <c r="I835" s="210"/>
      <c r="J835" s="210"/>
      <c r="K835" s="210"/>
      <c r="L835" s="210">
        <f t="shared" si="46"/>
        <v>0</v>
      </c>
      <c r="M835" s="251"/>
      <c r="N835" s="250"/>
      <c r="O835" s="251"/>
      <c r="P835" s="251"/>
      <c r="Q835" s="251"/>
      <c r="R835" s="251"/>
      <c r="S835" s="210">
        <f t="shared" si="47"/>
        <v>100000000</v>
      </c>
      <c r="T835" s="258">
        <v>665</v>
      </c>
      <c r="U835" s="255" t="s">
        <v>204</v>
      </c>
      <c r="V835" s="255" t="s">
        <v>13</v>
      </c>
      <c r="W835" s="255" t="s">
        <v>217</v>
      </c>
      <c r="X835" s="255" t="s">
        <v>306</v>
      </c>
      <c r="Y835" s="256" t="s">
        <v>174</v>
      </c>
      <c r="Z835" s="209" t="s">
        <v>206</v>
      </c>
      <c r="AA835" s="209" t="s">
        <v>207</v>
      </c>
      <c r="AB835" s="247" t="s">
        <v>1129</v>
      </c>
      <c r="AC835" s="243" t="s">
        <v>1633</v>
      </c>
    </row>
    <row r="836" spans="1:29" ht="45" x14ac:dyDescent="0.2">
      <c r="A836" s="259">
        <v>2015520000883</v>
      </c>
      <c r="B836" s="260" t="s">
        <v>1481</v>
      </c>
      <c r="C836" s="209" t="s">
        <v>374</v>
      </c>
      <c r="D836" s="209" t="s">
        <v>1426</v>
      </c>
      <c r="E836" s="210">
        <f>+F836+G836+H836+I836+J836+K836</f>
        <v>0</v>
      </c>
      <c r="F836" s="210"/>
      <c r="G836" s="216"/>
      <c r="H836" s="210"/>
      <c r="I836" s="210"/>
      <c r="J836" s="210"/>
      <c r="K836" s="210"/>
      <c r="L836" s="210">
        <f t="shared" si="46"/>
        <v>0</v>
      </c>
      <c r="M836" s="251"/>
      <c r="N836" s="250"/>
      <c r="O836" s="251"/>
      <c r="P836" s="251"/>
      <c r="Q836" s="251"/>
      <c r="R836" s="251"/>
      <c r="S836" s="210">
        <f t="shared" si="47"/>
        <v>0</v>
      </c>
      <c r="T836" s="258"/>
      <c r="U836" s="255" t="s">
        <v>22</v>
      </c>
      <c r="V836" s="255" t="s">
        <v>962</v>
      </c>
      <c r="W836" s="255" t="s">
        <v>23</v>
      </c>
      <c r="X836" s="255" t="s">
        <v>962</v>
      </c>
      <c r="Y836" s="256" t="s">
        <v>76</v>
      </c>
      <c r="Z836" s="209" t="s">
        <v>135</v>
      </c>
      <c r="AA836" s="209" t="s">
        <v>136</v>
      </c>
      <c r="AB836" s="245" t="s">
        <v>1134</v>
      </c>
      <c r="AC836" s="243" t="s">
        <v>1633</v>
      </c>
    </row>
    <row r="837" spans="1:29" ht="60" x14ac:dyDescent="0.2">
      <c r="A837" s="259">
        <v>2015520000884</v>
      </c>
      <c r="B837" s="260" t="s">
        <v>1482</v>
      </c>
      <c r="C837" s="209" t="s">
        <v>171</v>
      </c>
      <c r="D837" s="209" t="s">
        <v>1430</v>
      </c>
      <c r="E837" s="216">
        <f t="shared" ref="E837" si="49">+F837+G837+H837+I837+J837+K837</f>
        <v>370840048</v>
      </c>
      <c r="F837" s="211"/>
      <c r="G837" s="216"/>
      <c r="H837" s="211">
        <v>370840048</v>
      </c>
      <c r="I837" s="211"/>
      <c r="J837" s="211"/>
      <c r="K837" s="211"/>
      <c r="L837" s="210">
        <f t="shared" si="46"/>
        <v>0</v>
      </c>
      <c r="M837" s="251"/>
      <c r="N837" s="250"/>
      <c r="O837" s="251"/>
      <c r="P837" s="251"/>
      <c r="Q837" s="251"/>
      <c r="R837" s="251"/>
      <c r="S837" s="210">
        <f t="shared" si="47"/>
        <v>370840048</v>
      </c>
      <c r="T837" s="258">
        <v>2457</v>
      </c>
      <c r="U837" s="255" t="s">
        <v>204</v>
      </c>
      <c r="V837" s="255" t="s">
        <v>1584</v>
      </c>
      <c r="W837" s="255" t="s">
        <v>217</v>
      </c>
      <c r="X837" s="255" t="s">
        <v>1584</v>
      </c>
      <c r="Y837" s="256" t="s">
        <v>174</v>
      </c>
      <c r="Z837" s="209" t="s">
        <v>206</v>
      </c>
      <c r="AA837" s="209" t="s">
        <v>207</v>
      </c>
      <c r="AB837" s="247" t="s">
        <v>1129</v>
      </c>
      <c r="AC837" s="243" t="s">
        <v>1634</v>
      </c>
    </row>
    <row r="838" spans="1:29" ht="56.25" x14ac:dyDescent="0.2">
      <c r="A838" s="259">
        <v>2015520000885</v>
      </c>
      <c r="B838" s="260" t="s">
        <v>1483</v>
      </c>
      <c r="C838" s="209" t="s">
        <v>13</v>
      </c>
      <c r="D838" s="209" t="s">
        <v>1434</v>
      </c>
      <c r="E838" s="210">
        <f>+F838+G838+H838+I838+J838+K838</f>
        <v>0</v>
      </c>
      <c r="F838" s="211"/>
      <c r="G838" s="216"/>
      <c r="H838" s="211"/>
      <c r="I838" s="211"/>
      <c r="J838" s="211"/>
      <c r="K838" s="211"/>
      <c r="L838" s="210">
        <f t="shared" si="46"/>
        <v>0</v>
      </c>
      <c r="M838" s="251"/>
      <c r="N838" s="250"/>
      <c r="O838" s="251"/>
      <c r="P838" s="251"/>
      <c r="Q838" s="251"/>
      <c r="R838" s="251"/>
      <c r="S838" s="210">
        <f t="shared" si="47"/>
        <v>0</v>
      </c>
      <c r="T838" s="258"/>
      <c r="U838" s="255" t="s">
        <v>22</v>
      </c>
      <c r="V838" s="255" t="s">
        <v>1585</v>
      </c>
      <c r="W838" s="255" t="s">
        <v>23</v>
      </c>
      <c r="X838" s="255" t="s">
        <v>1585</v>
      </c>
      <c r="Y838" s="256" t="s">
        <v>174</v>
      </c>
      <c r="Z838" s="209" t="s">
        <v>206</v>
      </c>
      <c r="AA838" s="209" t="s">
        <v>207</v>
      </c>
      <c r="AB838" s="245" t="s">
        <v>1134</v>
      </c>
      <c r="AC838" s="243" t="s">
        <v>1635</v>
      </c>
    </row>
    <row r="839" spans="1:29" ht="45" x14ac:dyDescent="0.2">
      <c r="A839" s="259">
        <v>2015520000886</v>
      </c>
      <c r="B839" s="260" t="s">
        <v>1484</v>
      </c>
      <c r="C839" s="209" t="s">
        <v>171</v>
      </c>
      <c r="D839" s="209" t="s">
        <v>1430</v>
      </c>
      <c r="E839" s="216">
        <f t="shared" ref="E839" si="50">+F839+G839+H839+I839+J839+K839</f>
        <v>225000000</v>
      </c>
      <c r="F839" s="211">
        <v>25000000</v>
      </c>
      <c r="G839" s="216"/>
      <c r="H839" s="211">
        <v>200000000</v>
      </c>
      <c r="I839" s="211"/>
      <c r="J839" s="211"/>
      <c r="K839" s="211"/>
      <c r="L839" s="210">
        <f t="shared" si="46"/>
        <v>0</v>
      </c>
      <c r="M839" s="251"/>
      <c r="N839" s="250"/>
      <c r="O839" s="251"/>
      <c r="P839" s="251"/>
      <c r="Q839" s="251"/>
      <c r="R839" s="251"/>
      <c r="S839" s="210">
        <f t="shared" si="47"/>
        <v>225000000</v>
      </c>
      <c r="T839" s="258">
        <v>2833</v>
      </c>
      <c r="U839" s="255" t="s">
        <v>22</v>
      </c>
      <c r="V839" s="255" t="s">
        <v>1586</v>
      </c>
      <c r="W839" s="255" t="s">
        <v>23</v>
      </c>
      <c r="X839" s="255" t="s">
        <v>1586</v>
      </c>
      <c r="Y839" s="256" t="s">
        <v>76</v>
      </c>
      <c r="Z839" s="209" t="s">
        <v>135</v>
      </c>
      <c r="AA839" s="209" t="s">
        <v>136</v>
      </c>
      <c r="AB839" s="247" t="s">
        <v>1129</v>
      </c>
      <c r="AC839" s="243" t="s">
        <v>1636</v>
      </c>
    </row>
    <row r="840" spans="1:29" ht="45" x14ac:dyDescent="0.2">
      <c r="A840" s="259">
        <v>2015520000887</v>
      </c>
      <c r="B840" s="260" t="s">
        <v>1485</v>
      </c>
      <c r="C840" s="209" t="s">
        <v>72</v>
      </c>
      <c r="D840" s="209" t="s">
        <v>1420</v>
      </c>
      <c r="E840" s="210">
        <f t="shared" ref="E840:E857" si="51">+F840+G840+H840+I840+J840+K840</f>
        <v>0</v>
      </c>
      <c r="F840" s="210"/>
      <c r="G840" s="216"/>
      <c r="H840" s="210"/>
      <c r="I840" s="210"/>
      <c r="J840" s="210"/>
      <c r="K840" s="210"/>
      <c r="L840" s="210">
        <f t="shared" si="46"/>
        <v>0</v>
      </c>
      <c r="M840" s="251"/>
      <c r="N840" s="250"/>
      <c r="O840" s="251"/>
      <c r="P840" s="251"/>
      <c r="Q840" s="251"/>
      <c r="R840" s="251"/>
      <c r="S840" s="210">
        <f t="shared" si="47"/>
        <v>0</v>
      </c>
      <c r="T840" s="258"/>
      <c r="U840" s="255" t="s">
        <v>22</v>
      </c>
      <c r="V840" s="255" t="s">
        <v>1587</v>
      </c>
      <c r="W840" s="255" t="s">
        <v>23</v>
      </c>
      <c r="X840" s="255" t="s">
        <v>1587</v>
      </c>
      <c r="Y840" s="256" t="s">
        <v>76</v>
      </c>
      <c r="Z840" s="209" t="s">
        <v>135</v>
      </c>
      <c r="AA840" s="209" t="s">
        <v>136</v>
      </c>
      <c r="AB840" s="245" t="s">
        <v>1134</v>
      </c>
      <c r="AC840" s="243" t="s">
        <v>1636</v>
      </c>
    </row>
    <row r="841" spans="1:29" ht="45" x14ac:dyDescent="0.2">
      <c r="A841" s="259">
        <v>2015520000888</v>
      </c>
      <c r="B841" s="260" t="s">
        <v>1486</v>
      </c>
      <c r="C841" s="209" t="s">
        <v>455</v>
      </c>
      <c r="D841" s="209" t="s">
        <v>1424</v>
      </c>
      <c r="E841" s="210">
        <f t="shared" si="51"/>
        <v>0</v>
      </c>
      <c r="F841" s="210"/>
      <c r="G841" s="216"/>
      <c r="H841" s="210"/>
      <c r="I841" s="210"/>
      <c r="J841" s="210"/>
      <c r="K841" s="210"/>
      <c r="L841" s="210">
        <f t="shared" si="46"/>
        <v>0</v>
      </c>
      <c r="M841" s="251"/>
      <c r="N841" s="250"/>
      <c r="O841" s="251"/>
      <c r="P841" s="251"/>
      <c r="Q841" s="251"/>
      <c r="R841" s="251"/>
      <c r="S841" s="210">
        <f t="shared" si="47"/>
        <v>0</v>
      </c>
      <c r="T841" s="258"/>
      <c r="U841" s="255" t="s">
        <v>22</v>
      </c>
      <c r="V841" s="257" t="s">
        <v>1588</v>
      </c>
      <c r="W841" s="255" t="s">
        <v>23</v>
      </c>
      <c r="X841" s="257" t="s">
        <v>1588</v>
      </c>
      <c r="Y841" s="256" t="s">
        <v>76</v>
      </c>
      <c r="Z841" s="209" t="s">
        <v>135</v>
      </c>
      <c r="AA841" s="209" t="s">
        <v>136</v>
      </c>
      <c r="AB841" s="245" t="s">
        <v>1134</v>
      </c>
      <c r="AC841" s="243" t="s">
        <v>1636</v>
      </c>
    </row>
    <row r="842" spans="1:29" ht="45" x14ac:dyDescent="0.2">
      <c r="A842" s="259">
        <v>2015520000889</v>
      </c>
      <c r="B842" s="260" t="s">
        <v>1487</v>
      </c>
      <c r="C842" s="209" t="s">
        <v>184</v>
      </c>
      <c r="D842" s="209" t="s">
        <v>1429</v>
      </c>
      <c r="E842" s="210">
        <f t="shared" si="51"/>
        <v>1289598480</v>
      </c>
      <c r="F842" s="210">
        <v>896059750</v>
      </c>
      <c r="G842" s="216"/>
      <c r="H842" s="210"/>
      <c r="I842" s="210"/>
      <c r="J842" s="210"/>
      <c r="K842" s="210">
        <v>393538730</v>
      </c>
      <c r="L842" s="210">
        <f t="shared" si="46"/>
        <v>0</v>
      </c>
      <c r="M842" s="251"/>
      <c r="N842" s="250"/>
      <c r="O842" s="251"/>
      <c r="P842" s="251"/>
      <c r="Q842" s="251"/>
      <c r="R842" s="251"/>
      <c r="S842" s="210">
        <f t="shared" si="47"/>
        <v>1289598480</v>
      </c>
      <c r="T842" s="258">
        <v>83633</v>
      </c>
      <c r="U842" s="255" t="s">
        <v>22</v>
      </c>
      <c r="V842" s="255" t="s">
        <v>1589</v>
      </c>
      <c r="W842" s="255" t="s">
        <v>23</v>
      </c>
      <c r="X842" s="255" t="s">
        <v>1589</v>
      </c>
      <c r="Y842" s="256" t="s">
        <v>76</v>
      </c>
      <c r="Z842" s="209" t="s">
        <v>135</v>
      </c>
      <c r="AA842" s="209" t="s">
        <v>136</v>
      </c>
      <c r="AB842" s="246" t="s">
        <v>1130</v>
      </c>
      <c r="AC842" s="243" t="s">
        <v>1636</v>
      </c>
    </row>
    <row r="843" spans="1:29" ht="45" x14ac:dyDescent="0.2">
      <c r="A843" s="259">
        <v>2015520000890</v>
      </c>
      <c r="B843" s="260" t="s">
        <v>1488</v>
      </c>
      <c r="C843" s="209" t="s">
        <v>72</v>
      </c>
      <c r="D843" s="209" t="s">
        <v>1420</v>
      </c>
      <c r="E843" s="210">
        <f t="shared" si="51"/>
        <v>170000000</v>
      </c>
      <c r="F843" s="210"/>
      <c r="G843" s="216">
        <v>170000000</v>
      </c>
      <c r="H843" s="210"/>
      <c r="I843" s="210"/>
      <c r="J843" s="210"/>
      <c r="K843" s="210"/>
      <c r="L843" s="210">
        <f t="shared" si="46"/>
        <v>0</v>
      </c>
      <c r="M843" s="251"/>
      <c r="N843" s="250"/>
      <c r="O843" s="251"/>
      <c r="P843" s="251"/>
      <c r="Q843" s="251"/>
      <c r="R843" s="251"/>
      <c r="S843" s="210">
        <f t="shared" si="47"/>
        <v>170000000</v>
      </c>
      <c r="T843" s="258">
        <v>350425</v>
      </c>
      <c r="U843" s="255" t="s">
        <v>22</v>
      </c>
      <c r="V843" s="255" t="s">
        <v>1590</v>
      </c>
      <c r="W843" s="255" t="s">
        <v>23</v>
      </c>
      <c r="X843" s="255" t="s">
        <v>1590</v>
      </c>
      <c r="Y843" s="256" t="s">
        <v>76</v>
      </c>
      <c r="Z843" s="209" t="s">
        <v>135</v>
      </c>
      <c r="AA843" s="209" t="s">
        <v>136</v>
      </c>
      <c r="AB843" s="246" t="s">
        <v>1130</v>
      </c>
      <c r="AC843" s="243" t="s">
        <v>1636</v>
      </c>
    </row>
    <row r="844" spans="1:29" ht="45" x14ac:dyDescent="0.2">
      <c r="A844" s="259">
        <v>2015520000891</v>
      </c>
      <c r="B844" s="260" t="s">
        <v>1489</v>
      </c>
      <c r="C844" s="209" t="s">
        <v>798</v>
      </c>
      <c r="D844" s="209" t="s">
        <v>1425</v>
      </c>
      <c r="E844" s="210">
        <f t="shared" si="51"/>
        <v>0</v>
      </c>
      <c r="F844" s="210"/>
      <c r="G844" s="216"/>
      <c r="H844" s="210"/>
      <c r="I844" s="210"/>
      <c r="J844" s="210"/>
      <c r="K844" s="210"/>
      <c r="L844" s="210">
        <f t="shared" si="46"/>
        <v>0</v>
      </c>
      <c r="M844" s="251"/>
      <c r="N844" s="250"/>
      <c r="O844" s="251"/>
      <c r="P844" s="251"/>
      <c r="Q844" s="251"/>
      <c r="R844" s="251"/>
      <c r="S844" s="210">
        <f t="shared" si="47"/>
        <v>0</v>
      </c>
      <c r="T844" s="258"/>
      <c r="U844" s="255" t="s">
        <v>22</v>
      </c>
      <c r="V844" s="255" t="s">
        <v>1591</v>
      </c>
      <c r="W844" s="255" t="s">
        <v>23</v>
      </c>
      <c r="X844" s="255" t="s">
        <v>1591</v>
      </c>
      <c r="Y844" s="256" t="s">
        <v>76</v>
      </c>
      <c r="Z844" s="209" t="s">
        <v>135</v>
      </c>
      <c r="AA844" s="209" t="s">
        <v>136</v>
      </c>
      <c r="AB844" s="245" t="s">
        <v>1134</v>
      </c>
      <c r="AC844" s="243" t="s">
        <v>1636</v>
      </c>
    </row>
    <row r="845" spans="1:29" ht="45" x14ac:dyDescent="0.2">
      <c r="A845" s="259">
        <v>2015520000892</v>
      </c>
      <c r="B845" s="260" t="s">
        <v>1490</v>
      </c>
      <c r="C845" s="209" t="s">
        <v>798</v>
      </c>
      <c r="D845" s="209" t="s">
        <v>1425</v>
      </c>
      <c r="E845" s="210">
        <f t="shared" si="51"/>
        <v>197550100</v>
      </c>
      <c r="F845" s="210"/>
      <c r="G845" s="216">
        <v>197550100</v>
      </c>
      <c r="H845" s="210"/>
      <c r="I845" s="210"/>
      <c r="J845" s="210"/>
      <c r="K845" s="210"/>
      <c r="L845" s="210">
        <f t="shared" si="46"/>
        <v>0</v>
      </c>
      <c r="M845" s="251"/>
      <c r="N845" s="250"/>
      <c r="O845" s="251"/>
      <c r="P845" s="251"/>
      <c r="Q845" s="251"/>
      <c r="R845" s="251"/>
      <c r="S845" s="210">
        <f t="shared" si="47"/>
        <v>197550100</v>
      </c>
      <c r="T845" s="258">
        <v>49545</v>
      </c>
      <c r="U845" s="255" t="s">
        <v>22</v>
      </c>
      <c r="V845" s="255" t="s">
        <v>1592</v>
      </c>
      <c r="W845" s="255" t="s">
        <v>23</v>
      </c>
      <c r="X845" s="255" t="s">
        <v>1592</v>
      </c>
      <c r="Y845" s="256" t="s">
        <v>76</v>
      </c>
      <c r="Z845" s="209" t="s">
        <v>135</v>
      </c>
      <c r="AA845" s="209" t="s">
        <v>136</v>
      </c>
      <c r="AB845" s="246" t="s">
        <v>1130</v>
      </c>
      <c r="AC845" s="243" t="s">
        <v>1636</v>
      </c>
    </row>
    <row r="846" spans="1:29" ht="75" x14ac:dyDescent="0.2">
      <c r="A846" s="259">
        <v>2015520000893</v>
      </c>
      <c r="B846" s="260" t="s">
        <v>1491</v>
      </c>
      <c r="C846" s="209" t="s">
        <v>184</v>
      </c>
      <c r="D846" s="209" t="s">
        <v>1429</v>
      </c>
      <c r="E846" s="210">
        <f t="shared" si="51"/>
        <v>0</v>
      </c>
      <c r="F846" s="210"/>
      <c r="G846" s="216"/>
      <c r="H846" s="210"/>
      <c r="I846" s="210"/>
      <c r="J846" s="210"/>
      <c r="K846" s="210"/>
      <c r="L846" s="210">
        <f t="shared" si="46"/>
        <v>0</v>
      </c>
      <c r="M846" s="251"/>
      <c r="N846" s="250"/>
      <c r="O846" s="251"/>
      <c r="P846" s="251"/>
      <c r="Q846" s="251"/>
      <c r="R846" s="251"/>
      <c r="S846" s="210">
        <f t="shared" si="47"/>
        <v>0</v>
      </c>
      <c r="T846" s="258"/>
      <c r="U846" s="255" t="s">
        <v>22</v>
      </c>
      <c r="V846" s="255" t="s">
        <v>1593</v>
      </c>
      <c r="W846" s="255" t="s">
        <v>23</v>
      </c>
      <c r="X846" s="255" t="s">
        <v>1593</v>
      </c>
      <c r="Y846" s="256" t="s">
        <v>76</v>
      </c>
      <c r="Z846" s="209" t="s">
        <v>135</v>
      </c>
      <c r="AA846" s="209" t="s">
        <v>136</v>
      </c>
      <c r="AB846" s="245" t="s">
        <v>1134</v>
      </c>
      <c r="AC846" s="243" t="s">
        <v>1636</v>
      </c>
    </row>
    <row r="847" spans="1:29" ht="75" x14ac:dyDescent="0.2">
      <c r="A847" s="259">
        <v>2015520000894</v>
      </c>
      <c r="B847" s="260" t="s">
        <v>1492</v>
      </c>
      <c r="C847" s="209" t="s">
        <v>72</v>
      </c>
      <c r="D847" s="209" t="s">
        <v>1420</v>
      </c>
      <c r="E847" s="210">
        <f t="shared" si="51"/>
        <v>749430928</v>
      </c>
      <c r="F847" s="210"/>
      <c r="G847" s="216">
        <v>749430928</v>
      </c>
      <c r="H847" s="210"/>
      <c r="I847" s="210"/>
      <c r="J847" s="210"/>
      <c r="K847" s="210"/>
      <c r="L847" s="210">
        <f t="shared" si="46"/>
        <v>0</v>
      </c>
      <c r="M847" s="251"/>
      <c r="N847" s="250"/>
      <c r="O847" s="251"/>
      <c r="P847" s="251"/>
      <c r="Q847" s="251"/>
      <c r="R847" s="251"/>
      <c r="S847" s="210">
        <f t="shared" si="47"/>
        <v>749430928</v>
      </c>
      <c r="T847" s="258">
        <v>5567</v>
      </c>
      <c r="U847" s="255" t="s">
        <v>32</v>
      </c>
      <c r="V847" s="255" t="s">
        <v>1434</v>
      </c>
      <c r="W847" s="255" t="s">
        <v>217</v>
      </c>
      <c r="X847" s="255" t="s">
        <v>1583</v>
      </c>
      <c r="Y847" s="256" t="s">
        <v>174</v>
      </c>
      <c r="Z847" s="209" t="s">
        <v>206</v>
      </c>
      <c r="AA847" s="209" t="s">
        <v>207</v>
      </c>
      <c r="AB847" s="247" t="s">
        <v>1129</v>
      </c>
      <c r="AC847" s="243" t="s">
        <v>1637</v>
      </c>
    </row>
    <row r="848" spans="1:29" ht="60" x14ac:dyDescent="0.2">
      <c r="A848" s="259">
        <v>2015520000895</v>
      </c>
      <c r="B848" s="260" t="s">
        <v>1493</v>
      </c>
      <c r="C848" s="209" t="s">
        <v>72</v>
      </c>
      <c r="D848" s="209" t="s">
        <v>1420</v>
      </c>
      <c r="E848" s="210">
        <f t="shared" si="51"/>
        <v>699624904</v>
      </c>
      <c r="F848" s="210"/>
      <c r="G848" s="216">
        <v>699624904</v>
      </c>
      <c r="H848" s="210"/>
      <c r="I848" s="210"/>
      <c r="J848" s="210"/>
      <c r="K848" s="210"/>
      <c r="L848" s="210">
        <f t="shared" si="46"/>
        <v>0</v>
      </c>
      <c r="M848" s="251"/>
      <c r="N848" s="250"/>
      <c r="O848" s="251"/>
      <c r="P848" s="251"/>
      <c r="Q848" s="251"/>
      <c r="R848" s="251"/>
      <c r="S848" s="210">
        <f t="shared" si="47"/>
        <v>699624904</v>
      </c>
      <c r="T848" s="258">
        <v>16955</v>
      </c>
      <c r="U848" s="255" t="s">
        <v>32</v>
      </c>
      <c r="V848" s="255" t="s">
        <v>1434</v>
      </c>
      <c r="W848" s="255" t="s">
        <v>1391</v>
      </c>
      <c r="X848" s="255" t="s">
        <v>1583</v>
      </c>
      <c r="Y848" s="256" t="s">
        <v>174</v>
      </c>
      <c r="Z848" s="209" t="s">
        <v>206</v>
      </c>
      <c r="AA848" s="209" t="s">
        <v>207</v>
      </c>
      <c r="AB848" s="247" t="s">
        <v>1129</v>
      </c>
      <c r="AC848" s="243" t="s">
        <v>1637</v>
      </c>
    </row>
    <row r="849" spans="1:29" ht="45" x14ac:dyDescent="0.2">
      <c r="A849" s="259">
        <v>2015520000896</v>
      </c>
      <c r="B849" s="260" t="s">
        <v>1494</v>
      </c>
      <c r="C849" s="209" t="s">
        <v>56</v>
      </c>
      <c r="D849" s="209" t="s">
        <v>1430</v>
      </c>
      <c r="E849" s="210">
        <f t="shared" si="51"/>
        <v>97970796</v>
      </c>
      <c r="F849" s="210"/>
      <c r="G849" s="210"/>
      <c r="H849" s="216">
        <v>97970796</v>
      </c>
      <c r="I849" s="210"/>
      <c r="J849" s="210"/>
      <c r="K849" s="210"/>
      <c r="L849" s="210">
        <f t="shared" si="46"/>
        <v>0</v>
      </c>
      <c r="M849" s="251"/>
      <c r="N849" s="250"/>
      <c r="O849" s="251"/>
      <c r="P849" s="251"/>
      <c r="Q849" s="251"/>
      <c r="R849" s="251"/>
      <c r="S849" s="210">
        <f t="shared" si="47"/>
        <v>97970796</v>
      </c>
      <c r="T849" s="258">
        <v>1800</v>
      </c>
      <c r="U849" s="255" t="s">
        <v>204</v>
      </c>
      <c r="V849" s="255" t="s">
        <v>57</v>
      </c>
      <c r="W849" s="255" t="s">
        <v>217</v>
      </c>
      <c r="X849" s="255" t="s">
        <v>57</v>
      </c>
      <c r="Y849" s="256" t="s">
        <v>76</v>
      </c>
      <c r="Z849" s="209" t="s">
        <v>135</v>
      </c>
      <c r="AA849" s="209" t="s">
        <v>136</v>
      </c>
      <c r="AB849" s="247" t="s">
        <v>1129</v>
      </c>
      <c r="AC849" s="243" t="s">
        <v>1638</v>
      </c>
    </row>
    <row r="850" spans="1:29" ht="60" x14ac:dyDescent="0.2">
      <c r="A850" s="259">
        <v>2015520000897</v>
      </c>
      <c r="B850" s="260" t="s">
        <v>1495</v>
      </c>
      <c r="C850" s="209" t="s">
        <v>13</v>
      </c>
      <c r="D850" s="209" t="s">
        <v>1434</v>
      </c>
      <c r="E850" s="210">
        <f t="shared" si="51"/>
        <v>150000000</v>
      </c>
      <c r="F850" s="210">
        <v>150000000</v>
      </c>
      <c r="G850" s="210"/>
      <c r="H850" s="210"/>
      <c r="I850" s="210"/>
      <c r="J850" s="210"/>
      <c r="K850" s="210"/>
      <c r="L850" s="210">
        <f t="shared" si="46"/>
        <v>0</v>
      </c>
      <c r="M850" s="251"/>
      <c r="N850" s="250"/>
      <c r="O850" s="251"/>
      <c r="P850" s="251"/>
      <c r="Q850" s="251"/>
      <c r="R850" s="251"/>
      <c r="S850" s="210">
        <f t="shared" si="47"/>
        <v>150000000</v>
      </c>
      <c r="T850" s="258">
        <v>30000</v>
      </c>
      <c r="U850" s="255" t="s">
        <v>22</v>
      </c>
      <c r="V850" s="257" t="s">
        <v>1594</v>
      </c>
      <c r="W850" s="255" t="s">
        <v>23</v>
      </c>
      <c r="X850" s="257" t="s">
        <v>1594</v>
      </c>
      <c r="Y850" s="256" t="s">
        <v>76</v>
      </c>
      <c r="Z850" s="209" t="s">
        <v>135</v>
      </c>
      <c r="AA850" s="209" t="s">
        <v>136</v>
      </c>
      <c r="AB850" s="246" t="s">
        <v>1130</v>
      </c>
      <c r="AC850" s="243" t="s">
        <v>1639</v>
      </c>
    </row>
    <row r="851" spans="1:29" ht="45" x14ac:dyDescent="0.2">
      <c r="A851" s="259">
        <v>2015520000898</v>
      </c>
      <c r="B851" s="260" t="s">
        <v>1496</v>
      </c>
      <c r="C851" s="225" t="s">
        <v>133</v>
      </c>
      <c r="D851" s="209" t="s">
        <v>1423</v>
      </c>
      <c r="E851" s="210">
        <f t="shared" si="51"/>
        <v>145000000</v>
      </c>
      <c r="F851" s="210"/>
      <c r="G851" s="210"/>
      <c r="H851" s="210">
        <v>66000000</v>
      </c>
      <c r="I851" s="210"/>
      <c r="J851" s="210"/>
      <c r="K851" s="210">
        <v>79000000</v>
      </c>
      <c r="L851" s="210">
        <f t="shared" si="46"/>
        <v>0</v>
      </c>
      <c r="M851" s="251"/>
      <c r="N851" s="250"/>
      <c r="O851" s="251"/>
      <c r="P851" s="251"/>
      <c r="Q851" s="251"/>
      <c r="R851" s="251"/>
      <c r="S851" s="210">
        <f t="shared" si="47"/>
        <v>145000000</v>
      </c>
      <c r="T851" s="258">
        <v>15652</v>
      </c>
      <c r="U851" s="255" t="s">
        <v>22</v>
      </c>
      <c r="V851" s="255" t="s">
        <v>1595</v>
      </c>
      <c r="W851" s="255" t="s">
        <v>23</v>
      </c>
      <c r="X851" s="255" t="s">
        <v>1595</v>
      </c>
      <c r="Y851" s="256" t="s">
        <v>76</v>
      </c>
      <c r="Z851" s="209" t="s">
        <v>135</v>
      </c>
      <c r="AA851" s="209" t="s">
        <v>136</v>
      </c>
      <c r="AB851" s="246" t="s">
        <v>1130</v>
      </c>
      <c r="AC851" s="243" t="s">
        <v>1640</v>
      </c>
    </row>
    <row r="852" spans="1:29" ht="45" x14ac:dyDescent="0.2">
      <c r="A852" s="259">
        <v>2015520000899</v>
      </c>
      <c r="B852" s="260" t="s">
        <v>1497</v>
      </c>
      <c r="C852" s="209" t="s">
        <v>16</v>
      </c>
      <c r="D852" s="209" t="s">
        <v>1428</v>
      </c>
      <c r="E852" s="210">
        <f t="shared" si="51"/>
        <v>350882831</v>
      </c>
      <c r="F852" s="210">
        <v>245617982</v>
      </c>
      <c r="G852" s="210"/>
      <c r="H852" s="210"/>
      <c r="I852" s="210"/>
      <c r="J852" s="210"/>
      <c r="K852" s="210">
        <v>105264849</v>
      </c>
      <c r="L852" s="210">
        <f t="shared" si="46"/>
        <v>0</v>
      </c>
      <c r="M852" s="251"/>
      <c r="N852" s="250"/>
      <c r="O852" s="251"/>
      <c r="P852" s="251"/>
      <c r="Q852" s="251"/>
      <c r="R852" s="251"/>
      <c r="S852" s="210">
        <f t="shared" si="47"/>
        <v>350882831</v>
      </c>
      <c r="T852" s="258">
        <v>71513</v>
      </c>
      <c r="U852" s="255" t="s">
        <v>22</v>
      </c>
      <c r="V852" s="255" t="s">
        <v>338</v>
      </c>
      <c r="W852" s="255" t="s">
        <v>23</v>
      </c>
      <c r="X852" s="255" t="s">
        <v>338</v>
      </c>
      <c r="Y852" s="256" t="s">
        <v>76</v>
      </c>
      <c r="Z852" s="209" t="s">
        <v>135</v>
      </c>
      <c r="AA852" s="209" t="s">
        <v>136</v>
      </c>
      <c r="AB852" s="246" t="s">
        <v>1130</v>
      </c>
      <c r="AC852" s="243" t="s">
        <v>1641</v>
      </c>
    </row>
    <row r="853" spans="1:29" ht="60" x14ac:dyDescent="0.2">
      <c r="A853" s="259">
        <v>2015520000900</v>
      </c>
      <c r="B853" s="260" t="s">
        <v>1498</v>
      </c>
      <c r="C853" s="209" t="s">
        <v>13</v>
      </c>
      <c r="D853" s="209" t="s">
        <v>1434</v>
      </c>
      <c r="E853" s="210">
        <f t="shared" si="51"/>
        <v>17488968009</v>
      </c>
      <c r="F853" s="210">
        <v>15899061827</v>
      </c>
      <c r="G853" s="210">
        <v>1589906182</v>
      </c>
      <c r="H853" s="210"/>
      <c r="I853" s="210"/>
      <c r="J853" s="210"/>
      <c r="K853" s="210"/>
      <c r="L853" s="210">
        <f t="shared" si="46"/>
        <v>0</v>
      </c>
      <c r="M853" s="251"/>
      <c r="N853" s="250"/>
      <c r="O853" s="251"/>
      <c r="P853" s="251"/>
      <c r="Q853" s="251"/>
      <c r="R853" s="251"/>
      <c r="S853" s="210">
        <f t="shared" si="47"/>
        <v>17488968009</v>
      </c>
      <c r="T853" s="258">
        <v>158160</v>
      </c>
      <c r="U853" s="255" t="s">
        <v>51</v>
      </c>
      <c r="V853" s="255" t="s">
        <v>1596</v>
      </c>
      <c r="W853" s="255" t="s">
        <v>27</v>
      </c>
      <c r="X853" s="255" t="s">
        <v>1596</v>
      </c>
      <c r="Y853" s="256" t="s">
        <v>76</v>
      </c>
      <c r="Z853" s="209" t="s">
        <v>77</v>
      </c>
      <c r="AA853" s="209" t="s">
        <v>78</v>
      </c>
      <c r="AB853" s="246" t="s">
        <v>1130</v>
      </c>
      <c r="AC853" s="243" t="s">
        <v>1642</v>
      </c>
    </row>
    <row r="854" spans="1:29" ht="60" x14ac:dyDescent="0.2">
      <c r="A854" s="259">
        <v>2015520000901</v>
      </c>
      <c r="B854" s="260" t="s">
        <v>1663</v>
      </c>
      <c r="C854" s="209" t="s">
        <v>13</v>
      </c>
      <c r="D854" s="209" t="s">
        <v>1434</v>
      </c>
      <c r="E854" s="210">
        <f t="shared" si="51"/>
        <v>17488968009</v>
      </c>
      <c r="F854" s="210">
        <v>15899061827</v>
      </c>
      <c r="G854" s="210">
        <v>1589906182</v>
      </c>
      <c r="H854" s="210"/>
      <c r="I854" s="210"/>
      <c r="J854" s="210"/>
      <c r="K854" s="210"/>
      <c r="L854" s="210">
        <f t="shared" si="46"/>
        <v>16360647501</v>
      </c>
      <c r="M854" s="210">
        <f>32259709328-F854</f>
        <v>16360647501</v>
      </c>
      <c r="N854" s="210">
        <v>0</v>
      </c>
      <c r="O854" s="210"/>
      <c r="P854" s="210"/>
      <c r="Q854" s="210"/>
      <c r="R854" s="210"/>
      <c r="S854" s="210">
        <f t="shared" si="47"/>
        <v>33849615510</v>
      </c>
      <c r="T854" s="258">
        <v>158160</v>
      </c>
      <c r="U854" s="255" t="s">
        <v>51</v>
      </c>
      <c r="V854" s="255" t="s">
        <v>1596</v>
      </c>
      <c r="W854" s="255" t="s">
        <v>27</v>
      </c>
      <c r="X854" s="255" t="s">
        <v>1596</v>
      </c>
      <c r="Y854" s="256" t="s">
        <v>76</v>
      </c>
      <c r="Z854" s="209" t="s">
        <v>77</v>
      </c>
      <c r="AA854" s="209" t="s">
        <v>78</v>
      </c>
      <c r="AB854" s="247" t="s">
        <v>1657</v>
      </c>
      <c r="AC854" s="243" t="s">
        <v>1642</v>
      </c>
    </row>
    <row r="855" spans="1:29" ht="45" x14ac:dyDescent="0.2">
      <c r="A855" s="259">
        <v>2015520000902</v>
      </c>
      <c r="B855" s="260" t="s">
        <v>1499</v>
      </c>
      <c r="C855" s="209" t="s">
        <v>16</v>
      </c>
      <c r="D855" s="209" t="s">
        <v>1428</v>
      </c>
      <c r="E855" s="210">
        <f t="shared" si="51"/>
        <v>0</v>
      </c>
      <c r="F855" s="210"/>
      <c r="G855" s="210"/>
      <c r="H855" s="210"/>
      <c r="I855" s="210"/>
      <c r="J855" s="210"/>
      <c r="K855" s="210"/>
      <c r="L855" s="210">
        <f t="shared" si="46"/>
        <v>0</v>
      </c>
      <c r="M855" s="251"/>
      <c r="N855" s="250"/>
      <c r="O855" s="251"/>
      <c r="P855" s="251"/>
      <c r="Q855" s="251"/>
      <c r="R855" s="251"/>
      <c r="S855" s="210">
        <f t="shared" si="47"/>
        <v>0</v>
      </c>
      <c r="T855" s="258"/>
      <c r="U855" s="255" t="s">
        <v>22</v>
      </c>
      <c r="V855" s="255" t="s">
        <v>1597</v>
      </c>
      <c r="W855" s="255" t="s">
        <v>23</v>
      </c>
      <c r="X855" s="255" t="s">
        <v>1597</v>
      </c>
      <c r="Y855" s="256" t="s">
        <v>76</v>
      </c>
      <c r="Z855" s="209" t="s">
        <v>135</v>
      </c>
      <c r="AA855" s="209" t="s">
        <v>136</v>
      </c>
      <c r="AB855" s="245" t="s">
        <v>1134</v>
      </c>
      <c r="AC855" s="243" t="s">
        <v>1643</v>
      </c>
    </row>
    <row r="856" spans="1:29" ht="45" x14ac:dyDescent="0.2">
      <c r="A856" s="259">
        <v>2015520000903</v>
      </c>
      <c r="B856" s="260" t="s">
        <v>1500</v>
      </c>
      <c r="C856" s="209" t="s">
        <v>13</v>
      </c>
      <c r="D856" s="209" t="s">
        <v>1434</v>
      </c>
      <c r="E856" s="210">
        <f t="shared" si="51"/>
        <v>50000000</v>
      </c>
      <c r="F856" s="210"/>
      <c r="G856" s="210">
        <v>50000000</v>
      </c>
      <c r="H856" s="210"/>
      <c r="I856" s="210"/>
      <c r="J856" s="210"/>
      <c r="K856" s="210"/>
      <c r="L856" s="210">
        <f t="shared" si="46"/>
        <v>0</v>
      </c>
      <c r="M856" s="251"/>
      <c r="N856" s="250"/>
      <c r="O856" s="251"/>
      <c r="P856" s="251"/>
      <c r="Q856" s="251"/>
      <c r="R856" s="251"/>
      <c r="S856" s="210">
        <f t="shared" si="47"/>
        <v>50000000</v>
      </c>
      <c r="T856" s="258">
        <v>1680795</v>
      </c>
      <c r="U856" s="255" t="s">
        <v>49</v>
      </c>
      <c r="V856" s="255" t="s">
        <v>1596</v>
      </c>
      <c r="W856" s="255" t="s">
        <v>29</v>
      </c>
      <c r="X856" s="255" t="s">
        <v>1596</v>
      </c>
      <c r="Y856" s="256" t="s">
        <v>1660</v>
      </c>
      <c r="Z856" s="209" t="s">
        <v>312</v>
      </c>
      <c r="AA856" s="209" t="s">
        <v>957</v>
      </c>
      <c r="AB856" s="247" t="s">
        <v>1129</v>
      </c>
      <c r="AC856" s="244" t="s">
        <v>1620</v>
      </c>
    </row>
    <row r="857" spans="1:29" ht="60" x14ac:dyDescent="0.2">
      <c r="A857" s="259">
        <v>2015520000904</v>
      </c>
      <c r="B857" s="260" t="s">
        <v>1501</v>
      </c>
      <c r="C857" s="209" t="s">
        <v>13</v>
      </c>
      <c r="D857" s="209" t="s">
        <v>1434</v>
      </c>
      <c r="E857" s="210">
        <f t="shared" si="51"/>
        <v>500000000</v>
      </c>
      <c r="F857" s="210"/>
      <c r="G857" s="210">
        <v>500000000</v>
      </c>
      <c r="H857" s="210"/>
      <c r="I857" s="210"/>
      <c r="J857" s="210"/>
      <c r="K857" s="210"/>
      <c r="L857" s="210">
        <f t="shared" si="46"/>
        <v>0</v>
      </c>
      <c r="M857" s="251"/>
      <c r="N857" s="250"/>
      <c r="O857" s="251"/>
      <c r="P857" s="251"/>
      <c r="Q857" s="251"/>
      <c r="R857" s="251"/>
      <c r="S857" s="210">
        <f t="shared" si="47"/>
        <v>500000000</v>
      </c>
      <c r="T857" s="258">
        <v>1766008</v>
      </c>
      <c r="U857" s="255" t="s">
        <v>32</v>
      </c>
      <c r="V857" s="255" t="s">
        <v>1596</v>
      </c>
      <c r="W857" s="255" t="s">
        <v>29</v>
      </c>
      <c r="X857" s="255" t="s">
        <v>1596</v>
      </c>
      <c r="Y857" s="256" t="s">
        <v>194</v>
      </c>
      <c r="Z857" s="209" t="s">
        <v>17</v>
      </c>
      <c r="AA857" s="209" t="s">
        <v>657</v>
      </c>
      <c r="AB857" s="247" t="s">
        <v>1129</v>
      </c>
      <c r="AC857" s="244" t="s">
        <v>1620</v>
      </c>
    </row>
    <row r="858" spans="1:29" ht="45" x14ac:dyDescent="0.2">
      <c r="A858" s="259">
        <v>2015520000905</v>
      </c>
      <c r="B858" s="260" t="s">
        <v>1502</v>
      </c>
      <c r="C858" s="209" t="s">
        <v>13</v>
      </c>
      <c r="D858" s="209" t="s">
        <v>1434</v>
      </c>
      <c r="E858" s="210">
        <f t="shared" ref="E858:E868" si="52">+F858+G858+H858+I858+J858+K858</f>
        <v>210000000</v>
      </c>
      <c r="F858" s="210"/>
      <c r="G858" s="210">
        <v>210000000</v>
      </c>
      <c r="H858" s="210"/>
      <c r="I858" s="210"/>
      <c r="J858" s="210"/>
      <c r="K858" s="210"/>
      <c r="L858" s="210">
        <f t="shared" si="46"/>
        <v>0</v>
      </c>
      <c r="M858" s="251"/>
      <c r="N858" s="250"/>
      <c r="O858" s="251"/>
      <c r="P858" s="251"/>
      <c r="Q858" s="251"/>
      <c r="R858" s="251"/>
      <c r="S858" s="210">
        <f t="shared" si="47"/>
        <v>210000000</v>
      </c>
      <c r="T858" s="258">
        <v>1766008</v>
      </c>
      <c r="U858" s="255" t="s">
        <v>32</v>
      </c>
      <c r="V858" s="255" t="s">
        <v>13</v>
      </c>
      <c r="W858" s="255" t="s">
        <v>29</v>
      </c>
      <c r="X858" s="255" t="s">
        <v>13</v>
      </c>
      <c r="Y858" s="256" t="s">
        <v>194</v>
      </c>
      <c r="Z858" s="209" t="s">
        <v>17</v>
      </c>
      <c r="AA858" s="209" t="s">
        <v>657</v>
      </c>
      <c r="AB858" s="247" t="s">
        <v>1129</v>
      </c>
      <c r="AC858" s="244" t="s">
        <v>1620</v>
      </c>
    </row>
    <row r="859" spans="1:29" ht="45" x14ac:dyDescent="0.2">
      <c r="A859" s="259">
        <v>2015520000906</v>
      </c>
      <c r="B859" s="260" t="s">
        <v>1503</v>
      </c>
      <c r="C859" s="209" t="s">
        <v>13</v>
      </c>
      <c r="D859" s="209" t="s">
        <v>1434</v>
      </c>
      <c r="E859" s="210">
        <f t="shared" si="52"/>
        <v>250000000</v>
      </c>
      <c r="F859" s="210"/>
      <c r="G859" s="210">
        <v>250000000</v>
      </c>
      <c r="H859" s="210"/>
      <c r="I859" s="210"/>
      <c r="J859" s="210"/>
      <c r="K859" s="210"/>
      <c r="L859" s="210">
        <f t="shared" si="46"/>
        <v>0</v>
      </c>
      <c r="M859" s="251"/>
      <c r="N859" s="250"/>
      <c r="O859" s="251"/>
      <c r="P859" s="251"/>
      <c r="Q859" s="251"/>
      <c r="R859" s="251"/>
      <c r="S859" s="210">
        <f t="shared" si="47"/>
        <v>250000000</v>
      </c>
      <c r="T859" s="258">
        <v>500</v>
      </c>
      <c r="U859" s="255" t="s">
        <v>66</v>
      </c>
      <c r="V859" s="255" t="s">
        <v>1598</v>
      </c>
      <c r="W859" s="255" t="s">
        <v>71</v>
      </c>
      <c r="X859" s="255" t="s">
        <v>1598</v>
      </c>
      <c r="Y859" s="256" t="s">
        <v>194</v>
      </c>
      <c r="Z859" s="209" t="s">
        <v>402</v>
      </c>
      <c r="AA859" s="209" t="s">
        <v>443</v>
      </c>
      <c r="AB859" s="247" t="s">
        <v>1129</v>
      </c>
      <c r="AC859" s="244" t="s">
        <v>1620</v>
      </c>
    </row>
    <row r="860" spans="1:29" ht="45" x14ac:dyDescent="0.2">
      <c r="A860" s="259">
        <v>2015520000907</v>
      </c>
      <c r="B860" s="260" t="s">
        <v>1504</v>
      </c>
      <c r="C860" s="209" t="s">
        <v>13</v>
      </c>
      <c r="D860" s="209" t="s">
        <v>1434</v>
      </c>
      <c r="E860" s="210">
        <f t="shared" si="52"/>
        <v>550000000</v>
      </c>
      <c r="F860" s="210"/>
      <c r="G860" s="210">
        <v>550000000</v>
      </c>
      <c r="H860" s="210"/>
      <c r="I860" s="210"/>
      <c r="J860" s="210"/>
      <c r="K860" s="210"/>
      <c r="L860" s="210">
        <f t="shared" si="46"/>
        <v>0</v>
      </c>
      <c r="M860" s="251"/>
      <c r="N860" s="250"/>
      <c r="O860" s="251"/>
      <c r="P860" s="251"/>
      <c r="Q860" s="251"/>
      <c r="R860" s="251"/>
      <c r="S860" s="210">
        <f t="shared" si="47"/>
        <v>550000000</v>
      </c>
      <c r="T860" s="258">
        <v>270433</v>
      </c>
      <c r="U860" s="255" t="s">
        <v>66</v>
      </c>
      <c r="V860" s="255" t="s">
        <v>1324</v>
      </c>
      <c r="W860" s="255" t="s">
        <v>71</v>
      </c>
      <c r="X860" s="255" t="s">
        <v>1324</v>
      </c>
      <c r="Y860" s="256" t="s">
        <v>76</v>
      </c>
      <c r="Z860" s="209" t="s">
        <v>190</v>
      </c>
      <c r="AA860" s="209" t="s">
        <v>596</v>
      </c>
      <c r="AB860" s="247" t="s">
        <v>1129</v>
      </c>
      <c r="AC860" s="244" t="s">
        <v>1620</v>
      </c>
    </row>
    <row r="861" spans="1:29" ht="45" x14ac:dyDescent="0.2">
      <c r="A861" s="259">
        <v>2015520000908</v>
      </c>
      <c r="B861" s="260" t="s">
        <v>1505</v>
      </c>
      <c r="C861" s="209" t="s">
        <v>13</v>
      </c>
      <c r="D861" s="209" t="s">
        <v>1434</v>
      </c>
      <c r="E861" s="210">
        <f t="shared" si="52"/>
        <v>100000000</v>
      </c>
      <c r="F861" s="210"/>
      <c r="G861" s="210">
        <v>100000000</v>
      </c>
      <c r="H861" s="210"/>
      <c r="I861" s="210"/>
      <c r="J861" s="210"/>
      <c r="K861" s="210"/>
      <c r="L861" s="210">
        <f t="shared" si="46"/>
        <v>0</v>
      </c>
      <c r="M861" s="251"/>
      <c r="N861" s="250"/>
      <c r="O861" s="251"/>
      <c r="P861" s="251"/>
      <c r="Q861" s="251"/>
      <c r="R861" s="251"/>
      <c r="S861" s="210">
        <f t="shared" si="47"/>
        <v>100000000</v>
      </c>
      <c r="T861" s="258">
        <v>270433</v>
      </c>
      <c r="U861" s="255" t="s">
        <v>66</v>
      </c>
      <c r="V861" s="255" t="s">
        <v>1324</v>
      </c>
      <c r="W861" s="255" t="s">
        <v>71</v>
      </c>
      <c r="X861" s="255" t="s">
        <v>1324</v>
      </c>
      <c r="Y861" s="256" t="s">
        <v>76</v>
      </c>
      <c r="Z861" s="209" t="s">
        <v>190</v>
      </c>
      <c r="AA861" s="209" t="s">
        <v>596</v>
      </c>
      <c r="AB861" s="247" t="s">
        <v>1129</v>
      </c>
      <c r="AC861" s="244" t="s">
        <v>1620</v>
      </c>
    </row>
    <row r="862" spans="1:29" ht="45" x14ac:dyDescent="0.2">
      <c r="A862" s="259">
        <v>2015520000909</v>
      </c>
      <c r="B862" s="260" t="s">
        <v>1506</v>
      </c>
      <c r="C862" s="209" t="s">
        <v>13</v>
      </c>
      <c r="D862" s="209" t="s">
        <v>1434</v>
      </c>
      <c r="E862" s="210">
        <f t="shared" si="52"/>
        <v>650000000</v>
      </c>
      <c r="F862" s="210"/>
      <c r="G862" s="210">
        <v>650000000</v>
      </c>
      <c r="H862" s="210"/>
      <c r="I862" s="210"/>
      <c r="J862" s="210"/>
      <c r="K862" s="210"/>
      <c r="L862" s="210">
        <f t="shared" ref="L862:L893" si="53">SUBTOTAL(9,M862:R862)</f>
        <v>0</v>
      </c>
      <c r="M862" s="251"/>
      <c r="N862" s="250"/>
      <c r="O862" s="251"/>
      <c r="P862" s="251"/>
      <c r="Q862" s="251"/>
      <c r="R862" s="251"/>
      <c r="S862" s="210">
        <f t="shared" ref="S862:S868" si="54">+E862+L862</f>
        <v>650000000</v>
      </c>
      <c r="T862" s="258">
        <v>1735044</v>
      </c>
      <c r="U862" s="255" t="s">
        <v>66</v>
      </c>
      <c r="V862" s="255" t="s">
        <v>1324</v>
      </c>
      <c r="W862" s="255" t="s">
        <v>71</v>
      </c>
      <c r="X862" s="257" t="s">
        <v>1599</v>
      </c>
      <c r="Y862" s="256" t="s">
        <v>76</v>
      </c>
      <c r="Z862" s="209" t="s">
        <v>190</v>
      </c>
      <c r="AA862" s="209" t="s">
        <v>97</v>
      </c>
      <c r="AB862" s="247" t="s">
        <v>1129</v>
      </c>
      <c r="AC862" s="244" t="s">
        <v>1620</v>
      </c>
    </row>
    <row r="863" spans="1:29" ht="45" x14ac:dyDescent="0.2">
      <c r="A863" s="259">
        <v>2015520000910</v>
      </c>
      <c r="B863" s="260" t="s">
        <v>1507</v>
      </c>
      <c r="C863" s="209" t="s">
        <v>13</v>
      </c>
      <c r="D863" s="209" t="s">
        <v>1434</v>
      </c>
      <c r="E863" s="210">
        <f t="shared" si="52"/>
        <v>80000000</v>
      </c>
      <c r="F863" s="210"/>
      <c r="G863" s="210">
        <v>80000000</v>
      </c>
      <c r="H863" s="210"/>
      <c r="I863" s="210"/>
      <c r="J863" s="210"/>
      <c r="K863" s="210"/>
      <c r="L863" s="210">
        <f t="shared" si="53"/>
        <v>0</v>
      </c>
      <c r="M863" s="251"/>
      <c r="N863" s="250"/>
      <c r="O863" s="251"/>
      <c r="P863" s="251"/>
      <c r="Q863" s="251"/>
      <c r="R863" s="251"/>
      <c r="S863" s="210">
        <f t="shared" si="54"/>
        <v>80000000</v>
      </c>
      <c r="T863" s="258">
        <v>1660087</v>
      </c>
      <c r="U863" s="255" t="s">
        <v>66</v>
      </c>
      <c r="V863" s="255" t="s">
        <v>1324</v>
      </c>
      <c r="W863" s="255" t="s">
        <v>71</v>
      </c>
      <c r="X863" s="257" t="s">
        <v>1599</v>
      </c>
      <c r="Y863" s="256" t="s">
        <v>194</v>
      </c>
      <c r="Z863" s="209" t="s">
        <v>402</v>
      </c>
      <c r="AA863" s="209" t="s">
        <v>403</v>
      </c>
      <c r="AB863" s="247" t="s">
        <v>1129</v>
      </c>
      <c r="AC863" s="244" t="s">
        <v>1620</v>
      </c>
    </row>
    <row r="864" spans="1:29" ht="45" x14ac:dyDescent="0.2">
      <c r="A864" s="259">
        <v>2015520000911</v>
      </c>
      <c r="B864" s="260" t="s">
        <v>1508</v>
      </c>
      <c r="C864" s="209" t="s">
        <v>13</v>
      </c>
      <c r="D864" s="209" t="s">
        <v>1434</v>
      </c>
      <c r="E864" s="210">
        <f t="shared" si="52"/>
        <v>1684000000</v>
      </c>
      <c r="F864" s="210"/>
      <c r="G864" s="210">
        <v>1184000000</v>
      </c>
      <c r="H864" s="210"/>
      <c r="I864" s="210"/>
      <c r="J864" s="210"/>
      <c r="K864" s="210">
        <v>500000000</v>
      </c>
      <c r="L864" s="210">
        <f t="shared" si="53"/>
        <v>0</v>
      </c>
      <c r="M864" s="251"/>
      <c r="N864" s="250"/>
      <c r="O864" s="251"/>
      <c r="P864" s="251"/>
      <c r="Q864" s="251"/>
      <c r="R864" s="251"/>
      <c r="S864" s="210">
        <f t="shared" si="54"/>
        <v>1684000000</v>
      </c>
      <c r="T864" s="258">
        <v>29381</v>
      </c>
      <c r="U864" s="255" t="s">
        <v>32</v>
      </c>
      <c r="V864" s="255" t="s">
        <v>1596</v>
      </c>
      <c r="W864" s="255" t="s">
        <v>96</v>
      </c>
      <c r="X864" s="255" t="s">
        <v>1596</v>
      </c>
      <c r="Y864" s="256" t="s">
        <v>76</v>
      </c>
      <c r="Z864" s="209" t="s">
        <v>131</v>
      </c>
      <c r="AA864" s="209" t="s">
        <v>293</v>
      </c>
      <c r="AB864" s="247" t="s">
        <v>1129</v>
      </c>
      <c r="AC864" s="244" t="s">
        <v>1620</v>
      </c>
    </row>
    <row r="865" spans="1:29" ht="75" x14ac:dyDescent="0.2">
      <c r="A865" s="259">
        <v>2015520000912</v>
      </c>
      <c r="B865" s="260" t="s">
        <v>1509</v>
      </c>
      <c r="C865" s="209" t="s">
        <v>13</v>
      </c>
      <c r="D865" s="209" t="s">
        <v>1434</v>
      </c>
      <c r="E865" s="210">
        <f t="shared" si="52"/>
        <v>950000000</v>
      </c>
      <c r="F865" s="210"/>
      <c r="G865" s="210">
        <v>950000000</v>
      </c>
      <c r="H865" s="210"/>
      <c r="I865" s="210"/>
      <c r="J865" s="210"/>
      <c r="K865" s="210"/>
      <c r="L865" s="210">
        <f t="shared" si="53"/>
        <v>0</v>
      </c>
      <c r="M865" s="251"/>
      <c r="N865" s="250"/>
      <c r="O865" s="251"/>
      <c r="P865" s="251"/>
      <c r="Q865" s="251"/>
      <c r="R865" s="251"/>
      <c r="S865" s="210">
        <f t="shared" si="54"/>
        <v>950000000</v>
      </c>
      <c r="T865" s="258">
        <v>10752</v>
      </c>
      <c r="U865" s="255" t="s">
        <v>32</v>
      </c>
      <c r="V865" s="255" t="s">
        <v>1596</v>
      </c>
      <c r="W865" s="255" t="s">
        <v>1569</v>
      </c>
      <c r="X865" s="255" t="s">
        <v>1596</v>
      </c>
      <c r="Y865" s="256" t="s">
        <v>76</v>
      </c>
      <c r="Z865" s="209" t="s">
        <v>131</v>
      </c>
      <c r="AA865" s="209" t="s">
        <v>93</v>
      </c>
      <c r="AB865" s="247" t="s">
        <v>1129</v>
      </c>
      <c r="AC865" s="244" t="s">
        <v>1620</v>
      </c>
    </row>
    <row r="866" spans="1:29" ht="60" x14ac:dyDescent="0.2">
      <c r="A866" s="259">
        <v>2015520000913</v>
      </c>
      <c r="B866" s="260" t="s">
        <v>1510</v>
      </c>
      <c r="C866" s="209" t="s">
        <v>13</v>
      </c>
      <c r="D866" s="209" t="s">
        <v>1434</v>
      </c>
      <c r="E866" s="210">
        <f t="shared" si="52"/>
        <v>950000000</v>
      </c>
      <c r="F866" s="210"/>
      <c r="G866" s="210">
        <v>950000000</v>
      </c>
      <c r="H866" s="210"/>
      <c r="I866" s="210"/>
      <c r="J866" s="210"/>
      <c r="K866" s="210"/>
      <c r="L866" s="210">
        <f t="shared" si="53"/>
        <v>0</v>
      </c>
      <c r="M866" s="251"/>
      <c r="N866" s="250"/>
      <c r="O866" s="251"/>
      <c r="P866" s="251"/>
      <c r="Q866" s="251"/>
      <c r="R866" s="251"/>
      <c r="S866" s="210">
        <f t="shared" si="54"/>
        <v>950000000</v>
      </c>
      <c r="T866" s="258">
        <v>7045</v>
      </c>
      <c r="U866" s="255" t="s">
        <v>32</v>
      </c>
      <c r="V866" s="255" t="s">
        <v>1596</v>
      </c>
      <c r="W866" s="255" t="s">
        <v>94</v>
      </c>
      <c r="X866" s="255" t="s">
        <v>1596</v>
      </c>
      <c r="Y866" s="256" t="s">
        <v>76</v>
      </c>
      <c r="Z866" s="209" t="s">
        <v>131</v>
      </c>
      <c r="AA866" s="209" t="s">
        <v>95</v>
      </c>
      <c r="AB866" s="247" t="s">
        <v>1129</v>
      </c>
      <c r="AC866" s="244" t="s">
        <v>1620</v>
      </c>
    </row>
    <row r="867" spans="1:29" ht="75" x14ac:dyDescent="0.2">
      <c r="A867" s="259">
        <v>2015520000914</v>
      </c>
      <c r="B867" s="260" t="s">
        <v>1511</v>
      </c>
      <c r="C867" s="209" t="s">
        <v>13</v>
      </c>
      <c r="D867" s="209" t="s">
        <v>1434</v>
      </c>
      <c r="E867" s="210">
        <f t="shared" si="52"/>
        <v>1600000000</v>
      </c>
      <c r="F867" s="210"/>
      <c r="G867" s="210">
        <v>1100000000</v>
      </c>
      <c r="H867" s="210"/>
      <c r="I867" s="210"/>
      <c r="J867" s="210"/>
      <c r="K867" s="210">
        <v>500000000</v>
      </c>
      <c r="L867" s="210">
        <f t="shared" si="53"/>
        <v>0</v>
      </c>
      <c r="M867" s="251"/>
      <c r="N867" s="250"/>
      <c r="O867" s="251"/>
      <c r="P867" s="251"/>
      <c r="Q867" s="251"/>
      <c r="R867" s="251"/>
      <c r="S867" s="210">
        <f t="shared" si="54"/>
        <v>1600000000</v>
      </c>
      <c r="T867" s="258">
        <v>190000</v>
      </c>
      <c r="U867" s="255" t="s">
        <v>32</v>
      </c>
      <c r="V867" s="255" t="s">
        <v>1596</v>
      </c>
      <c r="W867" s="255" t="s">
        <v>91</v>
      </c>
      <c r="X867" s="255" t="s">
        <v>1596</v>
      </c>
      <c r="Y867" s="256" t="s">
        <v>76</v>
      </c>
      <c r="Z867" s="209" t="s">
        <v>131</v>
      </c>
      <c r="AA867" s="209" t="s">
        <v>469</v>
      </c>
      <c r="AB867" s="247" t="s">
        <v>1129</v>
      </c>
      <c r="AC867" s="244" t="s">
        <v>1620</v>
      </c>
    </row>
    <row r="868" spans="1:29" ht="56.25" x14ac:dyDescent="0.2">
      <c r="A868" s="259">
        <v>2015520000915</v>
      </c>
      <c r="B868" s="260" t="s">
        <v>1512</v>
      </c>
      <c r="C868" s="209" t="s">
        <v>13</v>
      </c>
      <c r="D868" s="209" t="s">
        <v>1434</v>
      </c>
      <c r="E868" s="210">
        <f t="shared" si="52"/>
        <v>358000000</v>
      </c>
      <c r="F868" s="210"/>
      <c r="G868" s="210">
        <v>358000000</v>
      </c>
      <c r="H868" s="210"/>
      <c r="I868" s="210"/>
      <c r="J868" s="210"/>
      <c r="K868" s="210"/>
      <c r="L868" s="210">
        <f t="shared" si="53"/>
        <v>10000000</v>
      </c>
      <c r="M868" s="210"/>
      <c r="N868" s="210">
        <v>10000000</v>
      </c>
      <c r="O868" s="210"/>
      <c r="P868" s="210"/>
      <c r="Q868" s="210"/>
      <c r="R868" s="210"/>
      <c r="S868" s="210">
        <f t="shared" si="54"/>
        <v>368000000</v>
      </c>
      <c r="T868" s="258">
        <v>88295</v>
      </c>
      <c r="U868" s="255" t="s">
        <v>360</v>
      </c>
      <c r="V868" s="255" t="s">
        <v>1600</v>
      </c>
      <c r="W868" s="255" t="s">
        <v>108</v>
      </c>
      <c r="X868" s="255" t="s">
        <v>1600</v>
      </c>
      <c r="Y868" s="256" t="s">
        <v>174</v>
      </c>
      <c r="Z868" s="209" t="s">
        <v>206</v>
      </c>
      <c r="AA868" s="209" t="s">
        <v>361</v>
      </c>
      <c r="AB868" s="247" t="s">
        <v>1657</v>
      </c>
      <c r="AC868" s="244" t="s">
        <v>1620</v>
      </c>
    </row>
    <row r="869" spans="1:29" ht="33.75" x14ac:dyDescent="0.2">
      <c r="A869" s="259">
        <v>2015520000916</v>
      </c>
      <c r="B869" s="260" t="s">
        <v>1513</v>
      </c>
      <c r="C869" s="255" t="s">
        <v>13</v>
      </c>
      <c r="D869" s="225" t="s">
        <v>1434</v>
      </c>
      <c r="E869" s="210">
        <f>+F869+G869+H869+I869+J869+K869</f>
        <v>489100000000</v>
      </c>
      <c r="F869" s="210">
        <v>488100000000</v>
      </c>
      <c r="G869" s="210">
        <v>1000000000</v>
      </c>
      <c r="H869" s="210"/>
      <c r="I869" s="210"/>
      <c r="J869" s="210"/>
      <c r="K869" s="210"/>
      <c r="L869" s="210">
        <f t="shared" si="53"/>
        <v>0</v>
      </c>
      <c r="M869" s="251"/>
      <c r="N869" s="250"/>
      <c r="O869" s="251"/>
      <c r="P869" s="251"/>
      <c r="Q869" s="251"/>
      <c r="R869" s="251"/>
      <c r="S869" s="251"/>
      <c r="T869" s="258">
        <v>167884</v>
      </c>
      <c r="U869" s="255" t="s">
        <v>51</v>
      </c>
      <c r="V869" s="255" t="s">
        <v>1601</v>
      </c>
      <c r="W869" s="255" t="s">
        <v>27</v>
      </c>
      <c r="X869" s="255" t="s">
        <v>1601</v>
      </c>
      <c r="Y869" s="256" t="s">
        <v>76</v>
      </c>
      <c r="Z869" s="209" t="s">
        <v>77</v>
      </c>
      <c r="AA869" s="209" t="s">
        <v>78</v>
      </c>
      <c r="AB869" s="246" t="s">
        <v>1130</v>
      </c>
      <c r="AC869" s="243" t="s">
        <v>1644</v>
      </c>
    </row>
    <row r="870" spans="1:29" ht="56.25" x14ac:dyDescent="0.2">
      <c r="A870" s="259">
        <v>2015520000917</v>
      </c>
      <c r="B870" s="260" t="s">
        <v>1514</v>
      </c>
      <c r="C870" s="209" t="s">
        <v>13</v>
      </c>
      <c r="D870" s="209" t="s">
        <v>1434</v>
      </c>
      <c r="E870" s="210">
        <f t="shared" ref="E870:E928" si="55">+F870+G870+H870+I870+J870+K870</f>
        <v>405800000</v>
      </c>
      <c r="F870" s="210"/>
      <c r="G870" s="210">
        <v>405800000</v>
      </c>
      <c r="H870" s="210"/>
      <c r="I870" s="210"/>
      <c r="J870" s="210"/>
      <c r="K870" s="210"/>
      <c r="L870" s="210">
        <f t="shared" si="53"/>
        <v>284200000</v>
      </c>
      <c r="M870" s="210"/>
      <c r="N870" s="210">
        <f>690000000-G870</f>
        <v>284200000</v>
      </c>
      <c r="O870" s="210"/>
      <c r="P870" s="210"/>
      <c r="Q870" s="210"/>
      <c r="R870" s="210"/>
      <c r="S870" s="210">
        <f t="shared" ref="S870:S901" si="56">+E870+L870</f>
        <v>690000000</v>
      </c>
      <c r="T870" s="258">
        <v>154195</v>
      </c>
      <c r="U870" s="255" t="s">
        <v>360</v>
      </c>
      <c r="V870" s="255" t="s">
        <v>1602</v>
      </c>
      <c r="W870" s="255" t="s">
        <v>108</v>
      </c>
      <c r="X870" s="255" t="s">
        <v>1602</v>
      </c>
      <c r="Y870" s="256" t="s">
        <v>174</v>
      </c>
      <c r="Z870" s="209" t="s">
        <v>206</v>
      </c>
      <c r="AA870" s="209" t="s">
        <v>361</v>
      </c>
      <c r="AB870" s="247" t="s">
        <v>1657</v>
      </c>
      <c r="AC870" s="244" t="s">
        <v>1620</v>
      </c>
    </row>
    <row r="871" spans="1:29" ht="56.25" x14ac:dyDescent="0.2">
      <c r="A871" s="259">
        <v>2015520000918</v>
      </c>
      <c r="B871" s="260" t="s">
        <v>1515</v>
      </c>
      <c r="C871" s="209" t="s">
        <v>13</v>
      </c>
      <c r="D871" s="209" t="s">
        <v>1434</v>
      </c>
      <c r="E871" s="210">
        <f t="shared" si="55"/>
        <v>372730304</v>
      </c>
      <c r="F871" s="210"/>
      <c r="G871" s="210">
        <v>372730304</v>
      </c>
      <c r="H871" s="210"/>
      <c r="I871" s="210"/>
      <c r="J871" s="210"/>
      <c r="K871" s="210"/>
      <c r="L871" s="210">
        <f t="shared" si="53"/>
        <v>354269696</v>
      </c>
      <c r="M871" s="210"/>
      <c r="N871" s="210">
        <f>727000000-G871</f>
        <v>354269696</v>
      </c>
      <c r="O871" s="210"/>
      <c r="P871" s="210"/>
      <c r="Q871" s="210"/>
      <c r="R871" s="210"/>
      <c r="S871" s="210">
        <f t="shared" si="56"/>
        <v>727000000</v>
      </c>
      <c r="T871" s="258"/>
      <c r="U871" s="255" t="s">
        <v>360</v>
      </c>
      <c r="V871" s="255" t="s">
        <v>1602</v>
      </c>
      <c r="W871" s="255" t="s">
        <v>108</v>
      </c>
      <c r="X871" s="255" t="s">
        <v>1602</v>
      </c>
      <c r="Y871" s="256" t="s">
        <v>174</v>
      </c>
      <c r="Z871" s="209" t="s">
        <v>206</v>
      </c>
      <c r="AA871" s="209" t="s">
        <v>361</v>
      </c>
      <c r="AB871" s="247" t="s">
        <v>1657</v>
      </c>
      <c r="AC871" s="244" t="s">
        <v>1620</v>
      </c>
    </row>
    <row r="872" spans="1:29" ht="45" x14ac:dyDescent="0.2">
      <c r="A872" s="259">
        <v>2015520000919</v>
      </c>
      <c r="B872" s="260" t="s">
        <v>1516</v>
      </c>
      <c r="C872" s="209" t="s">
        <v>13</v>
      </c>
      <c r="D872" s="209" t="s">
        <v>1434</v>
      </c>
      <c r="E872" s="210">
        <f t="shared" si="55"/>
        <v>6638996824</v>
      </c>
      <c r="F872" s="210"/>
      <c r="G872" s="210">
        <v>6638996824</v>
      </c>
      <c r="H872" s="210"/>
      <c r="I872" s="210"/>
      <c r="J872" s="210"/>
      <c r="K872" s="210"/>
      <c r="L872" s="210">
        <f t="shared" si="53"/>
        <v>0</v>
      </c>
      <c r="M872" s="251"/>
      <c r="N872" s="250"/>
      <c r="O872" s="251"/>
      <c r="P872" s="251"/>
      <c r="Q872" s="251"/>
      <c r="R872" s="251"/>
      <c r="S872" s="210">
        <f t="shared" si="56"/>
        <v>6638996824</v>
      </c>
      <c r="T872" s="258">
        <v>1701782</v>
      </c>
      <c r="U872" s="255" t="s">
        <v>80</v>
      </c>
      <c r="V872" s="255" t="s">
        <v>13</v>
      </c>
      <c r="W872" s="255" t="s">
        <v>29</v>
      </c>
      <c r="X872" s="255" t="s">
        <v>13</v>
      </c>
      <c r="Y872" s="256" t="s">
        <v>76</v>
      </c>
      <c r="Z872" s="209" t="s">
        <v>135</v>
      </c>
      <c r="AA872" s="209" t="s">
        <v>136</v>
      </c>
      <c r="AB872" s="247" t="s">
        <v>1129</v>
      </c>
      <c r="AC872" s="244" t="s">
        <v>1620</v>
      </c>
    </row>
    <row r="873" spans="1:29" ht="45" x14ac:dyDescent="0.2">
      <c r="A873" s="259">
        <v>2015520000920</v>
      </c>
      <c r="B873" s="260" t="s">
        <v>1517</v>
      </c>
      <c r="C873" s="209" t="s">
        <v>13</v>
      </c>
      <c r="D873" s="209" t="s">
        <v>1434</v>
      </c>
      <c r="E873" s="210">
        <f t="shared" si="55"/>
        <v>3866099917</v>
      </c>
      <c r="F873" s="210">
        <v>3496099917</v>
      </c>
      <c r="G873" s="210">
        <v>185000000</v>
      </c>
      <c r="H873" s="210">
        <v>185000000</v>
      </c>
      <c r="I873" s="210"/>
      <c r="J873" s="210"/>
      <c r="K873" s="210"/>
      <c r="L873" s="210">
        <f t="shared" si="53"/>
        <v>0</v>
      </c>
      <c r="M873" s="251"/>
      <c r="N873" s="250"/>
      <c r="O873" s="251"/>
      <c r="P873" s="251"/>
      <c r="Q873" s="251"/>
      <c r="R873" s="251"/>
      <c r="S873" s="210">
        <f t="shared" si="56"/>
        <v>3866099917</v>
      </c>
      <c r="T873" s="258">
        <v>500</v>
      </c>
      <c r="U873" s="255" t="s">
        <v>12</v>
      </c>
      <c r="V873" s="255" t="s">
        <v>13</v>
      </c>
      <c r="W873" s="255" t="s">
        <v>106</v>
      </c>
      <c r="X873" s="255" t="s">
        <v>13</v>
      </c>
      <c r="Y873" s="256" t="s">
        <v>76</v>
      </c>
      <c r="Z873" s="209" t="s">
        <v>421</v>
      </c>
      <c r="AA873" s="209" t="s">
        <v>422</v>
      </c>
      <c r="AB873" s="247" t="s">
        <v>1129</v>
      </c>
      <c r="AC873" s="244" t="s">
        <v>1620</v>
      </c>
    </row>
    <row r="874" spans="1:29" ht="45" x14ac:dyDescent="0.2">
      <c r="A874" s="259">
        <v>2015520000921</v>
      </c>
      <c r="B874" s="260" t="s">
        <v>1518</v>
      </c>
      <c r="C874" s="209" t="s">
        <v>13</v>
      </c>
      <c r="D874" s="209" t="s">
        <v>1434</v>
      </c>
      <c r="E874" s="210">
        <f t="shared" si="55"/>
        <v>372520000</v>
      </c>
      <c r="F874" s="210"/>
      <c r="G874" s="210">
        <v>185000000</v>
      </c>
      <c r="H874" s="210">
        <v>187520000</v>
      </c>
      <c r="I874" s="210"/>
      <c r="J874" s="210"/>
      <c r="K874" s="210"/>
      <c r="L874" s="210">
        <f t="shared" si="53"/>
        <v>0</v>
      </c>
      <c r="M874" s="251"/>
      <c r="N874" s="250"/>
      <c r="O874" s="251"/>
      <c r="P874" s="251"/>
      <c r="Q874" s="251"/>
      <c r="R874" s="251"/>
      <c r="S874" s="210">
        <f t="shared" si="56"/>
        <v>372520000</v>
      </c>
      <c r="T874" s="258">
        <v>335</v>
      </c>
      <c r="U874" s="255" t="s">
        <v>12</v>
      </c>
      <c r="V874" s="255" t="s">
        <v>13</v>
      </c>
      <c r="W874" s="255" t="s">
        <v>106</v>
      </c>
      <c r="X874" s="255" t="s">
        <v>13</v>
      </c>
      <c r="Y874" s="256" t="s">
        <v>76</v>
      </c>
      <c r="Z874" s="209" t="s">
        <v>421</v>
      </c>
      <c r="AA874" s="209" t="s">
        <v>422</v>
      </c>
      <c r="AB874" s="247" t="s">
        <v>1129</v>
      </c>
      <c r="AC874" s="244" t="s">
        <v>1620</v>
      </c>
    </row>
    <row r="875" spans="1:29" ht="30" x14ac:dyDescent="0.2">
      <c r="A875" s="259">
        <v>2015520000922</v>
      </c>
      <c r="B875" s="260" t="s">
        <v>1519</v>
      </c>
      <c r="C875" s="209" t="s">
        <v>13</v>
      </c>
      <c r="D875" s="209" t="s">
        <v>1434</v>
      </c>
      <c r="E875" s="210">
        <f t="shared" si="55"/>
        <v>485972117</v>
      </c>
      <c r="F875" s="210"/>
      <c r="G875" s="210">
        <v>485972117</v>
      </c>
      <c r="H875" s="210"/>
      <c r="I875" s="210"/>
      <c r="J875" s="210"/>
      <c r="K875" s="210"/>
      <c r="L875" s="210">
        <f t="shared" si="53"/>
        <v>0</v>
      </c>
      <c r="M875" s="251"/>
      <c r="N875" s="250"/>
      <c r="O875" s="251"/>
      <c r="P875" s="251"/>
      <c r="Q875" s="251"/>
      <c r="R875" s="251"/>
      <c r="S875" s="210">
        <f t="shared" si="56"/>
        <v>485972117</v>
      </c>
      <c r="T875" s="258">
        <v>17666008</v>
      </c>
      <c r="U875" s="255" t="s">
        <v>80</v>
      </c>
      <c r="V875" s="255" t="s">
        <v>1596</v>
      </c>
      <c r="W875" s="255" t="s">
        <v>34</v>
      </c>
      <c r="X875" s="255" t="s">
        <v>1596</v>
      </c>
      <c r="Y875" s="256" t="s">
        <v>159</v>
      </c>
      <c r="Z875" s="209" t="s">
        <v>160</v>
      </c>
      <c r="AA875" s="209" t="s">
        <v>667</v>
      </c>
      <c r="AB875" s="247" t="s">
        <v>1129</v>
      </c>
      <c r="AC875" s="244" t="s">
        <v>1620</v>
      </c>
    </row>
    <row r="876" spans="1:29" ht="45" x14ac:dyDescent="0.2">
      <c r="A876" s="259">
        <v>2015520000923</v>
      </c>
      <c r="B876" s="260" t="s">
        <v>1520</v>
      </c>
      <c r="C876" s="209" t="s">
        <v>13</v>
      </c>
      <c r="D876" s="209" t="s">
        <v>1434</v>
      </c>
      <c r="E876" s="210">
        <f t="shared" si="55"/>
        <v>359027883</v>
      </c>
      <c r="F876" s="210"/>
      <c r="G876" s="210">
        <v>359027883</v>
      </c>
      <c r="H876" s="210"/>
      <c r="I876" s="210"/>
      <c r="J876" s="210"/>
      <c r="K876" s="210"/>
      <c r="L876" s="210">
        <f t="shared" si="53"/>
        <v>0</v>
      </c>
      <c r="M876" s="251"/>
      <c r="N876" s="250"/>
      <c r="O876" s="251"/>
      <c r="P876" s="251"/>
      <c r="Q876" s="251"/>
      <c r="R876" s="251"/>
      <c r="S876" s="210">
        <f t="shared" si="56"/>
        <v>359027883</v>
      </c>
      <c r="T876" s="258">
        <v>1744275</v>
      </c>
      <c r="U876" s="255" t="s">
        <v>80</v>
      </c>
      <c r="V876" s="255" t="s">
        <v>1596</v>
      </c>
      <c r="W876" s="255" t="s">
        <v>34</v>
      </c>
      <c r="X876" s="255" t="s">
        <v>1596</v>
      </c>
      <c r="Y876" s="256" t="s">
        <v>159</v>
      </c>
      <c r="Z876" s="209" t="s">
        <v>160</v>
      </c>
      <c r="AA876" s="209" t="s">
        <v>667</v>
      </c>
      <c r="AB876" s="247" t="s">
        <v>1129</v>
      </c>
      <c r="AC876" s="244" t="s">
        <v>1620</v>
      </c>
    </row>
    <row r="877" spans="1:29" ht="30" x14ac:dyDescent="0.2">
      <c r="A877" s="259">
        <v>2015520000924</v>
      </c>
      <c r="B877" s="260" t="s">
        <v>1521</v>
      </c>
      <c r="C877" s="209" t="s">
        <v>13</v>
      </c>
      <c r="D877" s="209" t="s">
        <v>1434</v>
      </c>
      <c r="E877" s="210">
        <f t="shared" si="55"/>
        <v>55000000</v>
      </c>
      <c r="F877" s="210"/>
      <c r="G877" s="210">
        <v>55000000</v>
      </c>
      <c r="H877" s="210"/>
      <c r="I877" s="210"/>
      <c r="J877" s="210"/>
      <c r="K877" s="210"/>
      <c r="L877" s="210">
        <f t="shared" si="53"/>
        <v>0</v>
      </c>
      <c r="M877" s="251"/>
      <c r="N877" s="250"/>
      <c r="O877" s="251"/>
      <c r="P877" s="251"/>
      <c r="Q877" s="251"/>
      <c r="R877" s="251"/>
      <c r="S877" s="210">
        <f t="shared" si="56"/>
        <v>55000000</v>
      </c>
      <c r="T877" s="258">
        <v>1766008</v>
      </c>
      <c r="U877" s="255" t="s">
        <v>80</v>
      </c>
      <c r="V877" s="255" t="s">
        <v>1596</v>
      </c>
      <c r="W877" s="255" t="s">
        <v>34</v>
      </c>
      <c r="X877" s="255" t="s">
        <v>1596</v>
      </c>
      <c r="Y877" s="256" t="s">
        <v>159</v>
      </c>
      <c r="Z877" s="209" t="s">
        <v>160</v>
      </c>
      <c r="AA877" s="209" t="s">
        <v>667</v>
      </c>
      <c r="AB877" s="247" t="s">
        <v>1129</v>
      </c>
      <c r="AC877" s="244" t="s">
        <v>1620</v>
      </c>
    </row>
    <row r="878" spans="1:29" ht="45" x14ac:dyDescent="0.2">
      <c r="A878" s="259">
        <v>2015520000925</v>
      </c>
      <c r="B878" s="260" t="s">
        <v>1522</v>
      </c>
      <c r="C878" s="209" t="s">
        <v>13</v>
      </c>
      <c r="D878" s="209" t="s">
        <v>1434</v>
      </c>
      <c r="E878" s="210">
        <f t="shared" si="55"/>
        <v>300000000</v>
      </c>
      <c r="F878" s="210"/>
      <c r="G878" s="210">
        <v>300000000</v>
      </c>
      <c r="H878" s="210"/>
      <c r="I878" s="210"/>
      <c r="J878" s="210"/>
      <c r="K878" s="210"/>
      <c r="L878" s="210">
        <f t="shared" si="53"/>
        <v>0</v>
      </c>
      <c r="M878" s="251"/>
      <c r="N878" s="250"/>
      <c r="O878" s="251"/>
      <c r="P878" s="251"/>
      <c r="Q878" s="251"/>
      <c r="R878" s="251"/>
      <c r="S878" s="210">
        <f t="shared" si="56"/>
        <v>300000000</v>
      </c>
      <c r="T878" s="258">
        <v>1205563</v>
      </c>
      <c r="U878" s="255" t="s">
        <v>80</v>
      </c>
      <c r="V878" s="255" t="s">
        <v>1596</v>
      </c>
      <c r="W878" s="255" t="s">
        <v>17</v>
      </c>
      <c r="X878" s="255" t="s">
        <v>1596</v>
      </c>
      <c r="Y878" s="256" t="s">
        <v>194</v>
      </c>
      <c r="Z878" s="209" t="s">
        <v>17</v>
      </c>
      <c r="AA878" s="209" t="s">
        <v>895</v>
      </c>
      <c r="AB878" s="247" t="s">
        <v>1129</v>
      </c>
      <c r="AC878" s="244" t="s">
        <v>1620</v>
      </c>
    </row>
    <row r="879" spans="1:29" ht="30" x14ac:dyDescent="0.2">
      <c r="A879" s="259">
        <v>2015520000926</v>
      </c>
      <c r="B879" s="260" t="s">
        <v>1523</v>
      </c>
      <c r="C879" s="209" t="s">
        <v>13</v>
      </c>
      <c r="D879" s="209" t="s">
        <v>1434</v>
      </c>
      <c r="E879" s="210">
        <f t="shared" si="55"/>
        <v>1000000000</v>
      </c>
      <c r="F879" s="210"/>
      <c r="G879" s="210">
        <v>1000000000</v>
      </c>
      <c r="H879" s="210"/>
      <c r="I879" s="210"/>
      <c r="J879" s="210"/>
      <c r="K879" s="210"/>
      <c r="L879" s="210">
        <f t="shared" si="53"/>
        <v>0</v>
      </c>
      <c r="M879" s="251"/>
      <c r="N879" s="250"/>
      <c r="O879" s="251"/>
      <c r="P879" s="251"/>
      <c r="Q879" s="251"/>
      <c r="R879" s="251"/>
      <c r="S879" s="210">
        <f t="shared" si="56"/>
        <v>1000000000</v>
      </c>
      <c r="T879" s="258">
        <v>1205563</v>
      </c>
      <c r="U879" s="255" t="s">
        <v>80</v>
      </c>
      <c r="V879" s="255" t="s">
        <v>1596</v>
      </c>
      <c r="W879" s="255" t="s">
        <v>17</v>
      </c>
      <c r="X879" s="255" t="s">
        <v>1596</v>
      </c>
      <c r="Y879" s="256" t="s">
        <v>194</v>
      </c>
      <c r="Z879" s="209" t="s">
        <v>17</v>
      </c>
      <c r="AA879" s="209" t="s">
        <v>895</v>
      </c>
      <c r="AB879" s="247" t="s">
        <v>1129</v>
      </c>
      <c r="AC879" s="244" t="s">
        <v>1620</v>
      </c>
    </row>
    <row r="880" spans="1:29" ht="60" x14ac:dyDescent="0.2">
      <c r="A880" s="259">
        <v>2015520000927</v>
      </c>
      <c r="B880" s="260" t="s">
        <v>1524</v>
      </c>
      <c r="C880" s="209" t="s">
        <v>13</v>
      </c>
      <c r="D880" s="209" t="s">
        <v>1434</v>
      </c>
      <c r="E880" s="210">
        <f t="shared" si="55"/>
        <v>742746386</v>
      </c>
      <c r="F880" s="210"/>
      <c r="G880" s="210">
        <v>742746386</v>
      </c>
      <c r="H880" s="210"/>
      <c r="I880" s="210"/>
      <c r="J880" s="210"/>
      <c r="K880" s="210"/>
      <c r="L880" s="210">
        <f t="shared" si="53"/>
        <v>0</v>
      </c>
      <c r="M880" s="251"/>
      <c r="N880" s="250"/>
      <c r="O880" s="251"/>
      <c r="P880" s="251"/>
      <c r="Q880" s="251"/>
      <c r="R880" s="251"/>
      <c r="S880" s="210">
        <f t="shared" si="56"/>
        <v>742746386</v>
      </c>
      <c r="T880" s="258">
        <v>256</v>
      </c>
      <c r="U880" s="255" t="s">
        <v>45</v>
      </c>
      <c r="V880" s="255" t="s">
        <v>1596</v>
      </c>
      <c r="W880" s="255" t="s">
        <v>17</v>
      </c>
      <c r="X880" s="255" t="s">
        <v>1596</v>
      </c>
      <c r="Y880" s="256" t="s">
        <v>194</v>
      </c>
      <c r="Z880" s="209" t="s">
        <v>17</v>
      </c>
      <c r="AA880" s="209" t="s">
        <v>257</v>
      </c>
      <c r="AB880" s="247" t="s">
        <v>1129</v>
      </c>
      <c r="AC880" s="244" t="s">
        <v>1620</v>
      </c>
    </row>
    <row r="881" spans="1:29" ht="30" x14ac:dyDescent="0.2">
      <c r="A881" s="259">
        <v>2015520000928</v>
      </c>
      <c r="B881" s="260" t="s">
        <v>1525</v>
      </c>
      <c r="C881" s="209" t="s">
        <v>13</v>
      </c>
      <c r="D881" s="209" t="s">
        <v>1434</v>
      </c>
      <c r="E881" s="210">
        <f t="shared" si="55"/>
        <v>128788625</v>
      </c>
      <c r="F881" s="210"/>
      <c r="G881" s="210">
        <v>128788625</v>
      </c>
      <c r="H881" s="210"/>
      <c r="I881" s="210"/>
      <c r="J881" s="210"/>
      <c r="K881" s="210"/>
      <c r="L881" s="210">
        <f t="shared" si="53"/>
        <v>0</v>
      </c>
      <c r="M881" s="251"/>
      <c r="N881" s="250"/>
      <c r="O881" s="251"/>
      <c r="P881" s="251"/>
      <c r="Q881" s="251"/>
      <c r="R881" s="251"/>
      <c r="S881" s="210">
        <f t="shared" si="56"/>
        <v>128788625</v>
      </c>
      <c r="T881" s="258">
        <v>256</v>
      </c>
      <c r="U881" s="255" t="s">
        <v>45</v>
      </c>
      <c r="V881" s="255" t="s">
        <v>1596</v>
      </c>
      <c r="W881" s="255" t="s">
        <v>17</v>
      </c>
      <c r="X881" s="255" t="s">
        <v>1596</v>
      </c>
      <c r="Y881" s="256" t="s">
        <v>194</v>
      </c>
      <c r="Z881" s="209" t="s">
        <v>17</v>
      </c>
      <c r="AA881" s="209" t="s">
        <v>257</v>
      </c>
      <c r="AB881" s="247" t="s">
        <v>1129</v>
      </c>
      <c r="AC881" s="243" t="s">
        <v>1645</v>
      </c>
    </row>
    <row r="882" spans="1:29" ht="60" x14ac:dyDescent="0.2">
      <c r="A882" s="259">
        <v>2015520000929</v>
      </c>
      <c r="B882" s="260" t="s">
        <v>1526</v>
      </c>
      <c r="C882" s="209" t="s">
        <v>13</v>
      </c>
      <c r="D882" s="209" t="s">
        <v>1434</v>
      </c>
      <c r="E882" s="210">
        <f t="shared" si="55"/>
        <v>95000000</v>
      </c>
      <c r="F882" s="210"/>
      <c r="G882" s="210">
        <v>95000000</v>
      </c>
      <c r="H882" s="210"/>
      <c r="I882" s="210"/>
      <c r="J882" s="210"/>
      <c r="K882" s="210"/>
      <c r="L882" s="210">
        <f t="shared" si="53"/>
        <v>0</v>
      </c>
      <c r="M882" s="251"/>
      <c r="N882" s="250"/>
      <c r="O882" s="251"/>
      <c r="P882" s="251"/>
      <c r="Q882" s="251"/>
      <c r="R882" s="251"/>
      <c r="S882" s="210">
        <f t="shared" si="56"/>
        <v>95000000</v>
      </c>
      <c r="T882" s="258">
        <v>1722999</v>
      </c>
      <c r="U882" s="255" t="s">
        <v>49</v>
      </c>
      <c r="V882" s="255" t="s">
        <v>1596</v>
      </c>
      <c r="W882" s="255" t="s">
        <v>17</v>
      </c>
      <c r="X882" s="255" t="s">
        <v>1596</v>
      </c>
      <c r="Y882" s="256" t="s">
        <v>194</v>
      </c>
      <c r="Z882" s="209" t="s">
        <v>17</v>
      </c>
      <c r="AA882" s="209" t="s">
        <v>257</v>
      </c>
      <c r="AB882" s="247" t="s">
        <v>1129</v>
      </c>
      <c r="AC882" s="244" t="s">
        <v>1620</v>
      </c>
    </row>
    <row r="883" spans="1:29" ht="45" x14ac:dyDescent="0.2">
      <c r="A883" s="259">
        <v>2015520000930</v>
      </c>
      <c r="B883" s="260" t="s">
        <v>1527</v>
      </c>
      <c r="C883" s="209" t="s">
        <v>13</v>
      </c>
      <c r="D883" s="209" t="s">
        <v>1434</v>
      </c>
      <c r="E883" s="210">
        <f t="shared" si="55"/>
        <v>310000000</v>
      </c>
      <c r="F883" s="210"/>
      <c r="G883" s="210">
        <v>310000000</v>
      </c>
      <c r="H883" s="210"/>
      <c r="I883" s="210"/>
      <c r="J883" s="210"/>
      <c r="K883" s="210"/>
      <c r="L883" s="210">
        <f t="shared" si="53"/>
        <v>0</v>
      </c>
      <c r="M883" s="251"/>
      <c r="N883" s="250"/>
      <c r="O883" s="251"/>
      <c r="P883" s="251"/>
      <c r="Q883" s="251"/>
      <c r="R883" s="251"/>
      <c r="S883" s="210">
        <f t="shared" si="56"/>
        <v>310000000</v>
      </c>
      <c r="T883" s="258">
        <v>1701840</v>
      </c>
      <c r="U883" s="255" t="s">
        <v>49</v>
      </c>
      <c r="V883" s="255" t="s">
        <v>1607</v>
      </c>
      <c r="W883" s="255" t="s">
        <v>17</v>
      </c>
      <c r="X883" s="255" t="s">
        <v>562</v>
      </c>
      <c r="Y883" s="256" t="s">
        <v>194</v>
      </c>
      <c r="Z883" s="209" t="s">
        <v>17</v>
      </c>
      <c r="AA883" s="209" t="s">
        <v>257</v>
      </c>
      <c r="AB883" s="247" t="s">
        <v>1129</v>
      </c>
      <c r="AC883" s="244" t="s">
        <v>1620</v>
      </c>
    </row>
    <row r="884" spans="1:29" ht="45" x14ac:dyDescent="0.2">
      <c r="A884" s="259">
        <v>2015520000932</v>
      </c>
      <c r="B884" s="260" t="s">
        <v>1528</v>
      </c>
      <c r="C884" s="209" t="s">
        <v>13</v>
      </c>
      <c r="D884" s="209" t="s">
        <v>1434</v>
      </c>
      <c r="E884" s="210">
        <f t="shared" si="55"/>
        <v>500000000</v>
      </c>
      <c r="F884" s="210">
        <v>500000000</v>
      </c>
      <c r="G884" s="210"/>
      <c r="H884" s="210"/>
      <c r="I884" s="210"/>
      <c r="J884" s="210"/>
      <c r="K884" s="210"/>
      <c r="L884" s="210">
        <f t="shared" si="53"/>
        <v>0</v>
      </c>
      <c r="M884" s="251"/>
      <c r="N884" s="250"/>
      <c r="O884" s="251"/>
      <c r="P884" s="251"/>
      <c r="Q884" s="251"/>
      <c r="R884" s="251"/>
      <c r="S884" s="210">
        <f t="shared" si="56"/>
        <v>500000000</v>
      </c>
      <c r="T884" s="258">
        <v>10000</v>
      </c>
      <c r="U884" s="255" t="s">
        <v>32</v>
      </c>
      <c r="V884" s="255" t="s">
        <v>1603</v>
      </c>
      <c r="W884" s="255" t="s">
        <v>14</v>
      </c>
      <c r="X884" s="255" t="s">
        <v>1603</v>
      </c>
      <c r="Y884" s="256" t="s">
        <v>167</v>
      </c>
      <c r="Z884" s="209" t="s">
        <v>168</v>
      </c>
      <c r="AA884" s="209" t="s">
        <v>307</v>
      </c>
      <c r="AB884" s="247" t="s">
        <v>1129</v>
      </c>
      <c r="AC884" s="244" t="s">
        <v>1620</v>
      </c>
    </row>
    <row r="885" spans="1:29" ht="75" x14ac:dyDescent="0.2">
      <c r="A885" s="259">
        <v>2015520000933</v>
      </c>
      <c r="B885" s="260" t="s">
        <v>1529</v>
      </c>
      <c r="C885" s="209" t="s">
        <v>13</v>
      </c>
      <c r="D885" s="209" t="s">
        <v>1434</v>
      </c>
      <c r="E885" s="210">
        <f t="shared" si="55"/>
        <v>78000000</v>
      </c>
      <c r="F885" s="210"/>
      <c r="G885" s="210">
        <v>78000000</v>
      </c>
      <c r="H885" s="210"/>
      <c r="I885" s="210"/>
      <c r="J885" s="210"/>
      <c r="K885" s="210"/>
      <c r="L885" s="210">
        <f t="shared" si="53"/>
        <v>0</v>
      </c>
      <c r="M885" s="251"/>
      <c r="N885" s="250"/>
      <c r="O885" s="251"/>
      <c r="P885" s="251"/>
      <c r="Q885" s="251"/>
      <c r="R885" s="251"/>
      <c r="S885" s="210">
        <f t="shared" si="56"/>
        <v>78000000</v>
      </c>
      <c r="T885" s="258">
        <v>140000</v>
      </c>
      <c r="U885" s="255" t="s">
        <v>32</v>
      </c>
      <c r="V885" s="255" t="s">
        <v>1603</v>
      </c>
      <c r="W885" s="255" t="s">
        <v>62</v>
      </c>
      <c r="X885" s="255" t="s">
        <v>1604</v>
      </c>
      <c r="Y885" s="256" t="s">
        <v>167</v>
      </c>
      <c r="Z885" s="209" t="s">
        <v>168</v>
      </c>
      <c r="AA885" s="209" t="s">
        <v>169</v>
      </c>
      <c r="AB885" s="247" t="s">
        <v>1129</v>
      </c>
      <c r="AC885" s="244" t="s">
        <v>1620</v>
      </c>
    </row>
    <row r="886" spans="1:29" ht="60" x14ac:dyDescent="0.2">
      <c r="A886" s="259">
        <v>2015520000934</v>
      </c>
      <c r="B886" s="260" t="s">
        <v>1530</v>
      </c>
      <c r="C886" s="209" t="s">
        <v>13</v>
      </c>
      <c r="D886" s="209" t="s">
        <v>1434</v>
      </c>
      <c r="E886" s="210">
        <f t="shared" si="55"/>
        <v>418700000</v>
      </c>
      <c r="F886" s="210"/>
      <c r="G886" s="210">
        <v>260000000</v>
      </c>
      <c r="H886" s="210"/>
      <c r="I886" s="210"/>
      <c r="J886" s="210"/>
      <c r="K886" s="210">
        <v>158700000</v>
      </c>
      <c r="L886" s="210">
        <f t="shared" si="53"/>
        <v>0</v>
      </c>
      <c r="M886" s="251"/>
      <c r="N886" s="250"/>
      <c r="O886" s="251"/>
      <c r="P886" s="251"/>
      <c r="Q886" s="251"/>
      <c r="R886" s="251"/>
      <c r="S886" s="210">
        <f t="shared" si="56"/>
        <v>418700000</v>
      </c>
      <c r="T886" s="258">
        <v>120</v>
      </c>
      <c r="U886" s="255" t="s">
        <v>66</v>
      </c>
      <c r="V886" s="255" t="s">
        <v>1286</v>
      </c>
      <c r="W886" s="255" t="s">
        <v>29</v>
      </c>
      <c r="X886" s="255" t="s">
        <v>1037</v>
      </c>
      <c r="Y886" s="256" t="s">
        <v>159</v>
      </c>
      <c r="Z886" s="209" t="s">
        <v>160</v>
      </c>
      <c r="AA886" s="209" t="s">
        <v>161</v>
      </c>
      <c r="AB886" s="247" t="s">
        <v>1129</v>
      </c>
      <c r="AC886" s="244" t="s">
        <v>1620</v>
      </c>
    </row>
    <row r="887" spans="1:29" ht="45" x14ac:dyDescent="0.2">
      <c r="A887" s="259">
        <v>2015520000935</v>
      </c>
      <c r="B887" s="260" t="s">
        <v>1513</v>
      </c>
      <c r="C887" s="209" t="s">
        <v>13</v>
      </c>
      <c r="D887" s="209" t="s">
        <v>1434</v>
      </c>
      <c r="E887" s="210">
        <f t="shared" si="55"/>
        <v>483850000000</v>
      </c>
      <c r="F887" s="210">
        <v>482850000000</v>
      </c>
      <c r="G887" s="210">
        <v>1000000000</v>
      </c>
      <c r="H887" s="210"/>
      <c r="I887" s="210"/>
      <c r="J887" s="210"/>
      <c r="K887" s="210"/>
      <c r="L887" s="210">
        <f t="shared" si="53"/>
        <v>0</v>
      </c>
      <c r="M887" s="251"/>
      <c r="N887" s="250"/>
      <c r="O887" s="251"/>
      <c r="P887" s="251"/>
      <c r="Q887" s="251"/>
      <c r="R887" s="251"/>
      <c r="S887" s="210">
        <f t="shared" si="56"/>
        <v>483850000000</v>
      </c>
      <c r="T887" s="258">
        <v>167864</v>
      </c>
      <c r="U887" s="255" t="s">
        <v>51</v>
      </c>
      <c r="V887" s="255" t="s">
        <v>1609</v>
      </c>
      <c r="W887" s="255" t="s">
        <v>27</v>
      </c>
      <c r="X887" s="257" t="s">
        <v>1605</v>
      </c>
      <c r="Y887" s="256" t="s">
        <v>76</v>
      </c>
      <c r="Z887" s="209" t="s">
        <v>77</v>
      </c>
      <c r="AA887" s="209" t="s">
        <v>78</v>
      </c>
      <c r="AB887" s="247" t="s">
        <v>1129</v>
      </c>
      <c r="AC887" s="244" t="s">
        <v>1620</v>
      </c>
    </row>
    <row r="888" spans="1:29" ht="60" x14ac:dyDescent="0.2">
      <c r="A888" s="259">
        <v>2015520000936</v>
      </c>
      <c r="B888" s="260" t="s">
        <v>1531</v>
      </c>
      <c r="C888" s="209" t="s">
        <v>13</v>
      </c>
      <c r="D888" s="209" t="s">
        <v>1434</v>
      </c>
      <c r="E888" s="210">
        <f t="shared" si="55"/>
        <v>130000000</v>
      </c>
      <c r="F888" s="210"/>
      <c r="G888" s="210">
        <v>130000000</v>
      </c>
      <c r="H888" s="210"/>
      <c r="I888" s="210"/>
      <c r="J888" s="210"/>
      <c r="K888" s="210"/>
      <c r="L888" s="210">
        <f t="shared" si="53"/>
        <v>0</v>
      </c>
      <c r="M888" s="251"/>
      <c r="N888" s="250"/>
      <c r="O888" s="251"/>
      <c r="P888" s="251"/>
      <c r="Q888" s="251"/>
      <c r="R888" s="251"/>
      <c r="S888" s="210">
        <f t="shared" si="56"/>
        <v>130000000</v>
      </c>
      <c r="T888" s="258">
        <v>3082</v>
      </c>
      <c r="U888" s="255" t="s">
        <v>66</v>
      </c>
      <c r="V888" s="255" t="s">
        <v>480</v>
      </c>
      <c r="W888" s="255" t="s">
        <v>29</v>
      </c>
      <c r="X888" s="255" t="s">
        <v>13</v>
      </c>
      <c r="Y888" s="256" t="s">
        <v>159</v>
      </c>
      <c r="Z888" s="209" t="s">
        <v>522</v>
      </c>
      <c r="AA888" s="209" t="s">
        <v>523</v>
      </c>
      <c r="AB888" s="247" t="s">
        <v>1129</v>
      </c>
      <c r="AC888" s="244" t="s">
        <v>1620</v>
      </c>
    </row>
    <row r="889" spans="1:29" ht="45" x14ac:dyDescent="0.2">
      <c r="A889" s="259">
        <v>2015520000937</v>
      </c>
      <c r="B889" s="260" t="s">
        <v>1532</v>
      </c>
      <c r="C889" s="209" t="s">
        <v>13</v>
      </c>
      <c r="D889" s="209" t="s">
        <v>1434</v>
      </c>
      <c r="E889" s="210">
        <f t="shared" si="55"/>
        <v>95000000</v>
      </c>
      <c r="F889" s="210"/>
      <c r="G889" s="210">
        <v>95000000</v>
      </c>
      <c r="H889" s="210"/>
      <c r="I889" s="210"/>
      <c r="J889" s="210"/>
      <c r="K889" s="210"/>
      <c r="L889" s="210">
        <f t="shared" si="53"/>
        <v>0</v>
      </c>
      <c r="M889" s="251"/>
      <c r="N889" s="250"/>
      <c r="O889" s="251"/>
      <c r="P889" s="251"/>
      <c r="Q889" s="251"/>
      <c r="R889" s="251"/>
      <c r="S889" s="210">
        <f t="shared" si="56"/>
        <v>95000000</v>
      </c>
      <c r="T889" s="258">
        <v>1701840</v>
      </c>
      <c r="U889" s="255" t="s">
        <v>594</v>
      </c>
      <c r="V889" s="255" t="s">
        <v>1596</v>
      </c>
      <c r="W889" s="255" t="s">
        <v>29</v>
      </c>
      <c r="X889" s="255" t="s">
        <v>1596</v>
      </c>
      <c r="Y889" s="256" t="s">
        <v>145</v>
      </c>
      <c r="Z889" s="209" t="s">
        <v>146</v>
      </c>
      <c r="AA889" s="209" t="s">
        <v>201</v>
      </c>
      <c r="AB889" s="247" t="s">
        <v>1129</v>
      </c>
      <c r="AC889" s="244" t="s">
        <v>1620</v>
      </c>
    </row>
    <row r="890" spans="1:29" ht="45" x14ac:dyDescent="0.2">
      <c r="A890" s="259">
        <v>2015520000939</v>
      </c>
      <c r="B890" s="260" t="s">
        <v>1533</v>
      </c>
      <c r="C890" s="209" t="s">
        <v>16</v>
      </c>
      <c r="D890" s="209" t="s">
        <v>1428</v>
      </c>
      <c r="E890" s="210">
        <f t="shared" si="55"/>
        <v>3001707243</v>
      </c>
      <c r="F890" s="210"/>
      <c r="G890" s="210">
        <v>3001707243</v>
      </c>
      <c r="H890" s="210"/>
      <c r="I890" s="210"/>
      <c r="J890" s="210"/>
      <c r="K890" s="210"/>
      <c r="L890" s="210">
        <f t="shared" si="53"/>
        <v>0</v>
      </c>
      <c r="M890" s="251"/>
      <c r="N890" s="250"/>
      <c r="O890" s="251"/>
      <c r="P890" s="251"/>
      <c r="Q890" s="251"/>
      <c r="R890" s="251"/>
      <c r="S890" s="210">
        <f t="shared" si="56"/>
        <v>3001707243</v>
      </c>
      <c r="T890" s="258">
        <v>1701840</v>
      </c>
      <c r="U890" s="255" t="s">
        <v>12</v>
      </c>
      <c r="V890" s="255" t="s">
        <v>1610</v>
      </c>
      <c r="W890" s="255" t="s">
        <v>29</v>
      </c>
      <c r="X890" s="255" t="s">
        <v>1606</v>
      </c>
      <c r="Y890" s="256" t="s">
        <v>145</v>
      </c>
      <c r="Z890" s="209" t="s">
        <v>278</v>
      </c>
      <c r="AA890" s="209" t="s">
        <v>413</v>
      </c>
      <c r="AB890" s="247" t="s">
        <v>1129</v>
      </c>
      <c r="AC890" s="244" t="s">
        <v>1620</v>
      </c>
    </row>
    <row r="891" spans="1:29" ht="45" x14ac:dyDescent="0.2">
      <c r="A891" s="259">
        <v>2015520000940</v>
      </c>
      <c r="B891" s="260" t="s">
        <v>1534</v>
      </c>
      <c r="C891" s="209" t="s">
        <v>13</v>
      </c>
      <c r="D891" s="209" t="s">
        <v>1434</v>
      </c>
      <c r="E891" s="210">
        <f t="shared" si="55"/>
        <v>47000000</v>
      </c>
      <c r="F891" s="210"/>
      <c r="G891" s="210">
        <v>35000000</v>
      </c>
      <c r="H891" s="210"/>
      <c r="I891" s="210"/>
      <c r="J891" s="210"/>
      <c r="K891" s="210">
        <v>12000000</v>
      </c>
      <c r="L891" s="210">
        <f t="shared" si="53"/>
        <v>0</v>
      </c>
      <c r="M891" s="251"/>
      <c r="N891" s="250"/>
      <c r="O891" s="251"/>
      <c r="P891" s="251"/>
      <c r="Q891" s="251"/>
      <c r="R891" s="251"/>
      <c r="S891" s="210">
        <f t="shared" si="56"/>
        <v>47000000</v>
      </c>
      <c r="T891" s="258">
        <v>1701840</v>
      </c>
      <c r="U891" s="255" t="s">
        <v>594</v>
      </c>
      <c r="V891" s="255" t="s">
        <v>1596</v>
      </c>
      <c r="W891" s="255" t="s">
        <v>29</v>
      </c>
      <c r="X891" s="255" t="s">
        <v>1596</v>
      </c>
      <c r="Y891" s="256" t="s">
        <v>145</v>
      </c>
      <c r="Z891" s="209" t="s">
        <v>146</v>
      </c>
      <c r="AA891" s="209" t="s">
        <v>201</v>
      </c>
      <c r="AB891" s="247" t="s">
        <v>1129</v>
      </c>
      <c r="AC891" s="244" t="s">
        <v>1620</v>
      </c>
    </row>
    <row r="892" spans="1:29" ht="45" x14ac:dyDescent="0.2">
      <c r="A892" s="259">
        <v>2015520000941</v>
      </c>
      <c r="B892" s="260" t="s">
        <v>1535</v>
      </c>
      <c r="C892" s="209" t="s">
        <v>13</v>
      </c>
      <c r="D892" s="209" t="s">
        <v>1434</v>
      </c>
      <c r="E892" s="210">
        <f t="shared" si="55"/>
        <v>125000000</v>
      </c>
      <c r="F892" s="210"/>
      <c r="G892" s="210">
        <v>125000000</v>
      </c>
      <c r="H892" s="210"/>
      <c r="I892" s="210"/>
      <c r="J892" s="210"/>
      <c r="K892" s="210"/>
      <c r="L892" s="210">
        <f t="shared" si="53"/>
        <v>0</v>
      </c>
      <c r="M892" s="251"/>
      <c r="N892" s="250"/>
      <c r="O892" s="251"/>
      <c r="P892" s="251"/>
      <c r="Q892" s="251"/>
      <c r="R892" s="251"/>
      <c r="S892" s="210">
        <f t="shared" si="56"/>
        <v>125000000</v>
      </c>
      <c r="T892" s="258">
        <v>1660087</v>
      </c>
      <c r="U892" s="255" t="s">
        <v>32</v>
      </c>
      <c r="V892" s="255" t="s">
        <v>1596</v>
      </c>
      <c r="W892" s="255" t="s">
        <v>29</v>
      </c>
      <c r="X892" s="255" t="s">
        <v>1596</v>
      </c>
      <c r="Y892" s="256" t="s">
        <v>311</v>
      </c>
      <c r="Z892" s="209" t="s">
        <v>312</v>
      </c>
      <c r="AA892" s="209" t="s">
        <v>313</v>
      </c>
      <c r="AB892" s="247" t="s">
        <v>1129</v>
      </c>
      <c r="AC892" s="244" t="s">
        <v>1620</v>
      </c>
    </row>
    <row r="893" spans="1:29" ht="45" x14ac:dyDescent="0.2">
      <c r="A893" s="259">
        <v>2015520000942</v>
      </c>
      <c r="B893" s="260" t="s">
        <v>1536</v>
      </c>
      <c r="C893" s="209" t="s">
        <v>73</v>
      </c>
      <c r="D893" s="209" t="s">
        <v>1431</v>
      </c>
      <c r="E893" s="210">
        <f t="shared" si="55"/>
        <v>130000000</v>
      </c>
      <c r="F893" s="210"/>
      <c r="G893" s="210">
        <v>130000000</v>
      </c>
      <c r="H893" s="210"/>
      <c r="I893" s="210"/>
      <c r="J893" s="210"/>
      <c r="K893" s="210"/>
      <c r="L893" s="210">
        <f t="shared" si="53"/>
        <v>0</v>
      </c>
      <c r="M893" s="251"/>
      <c r="N893" s="250"/>
      <c r="O893" s="251"/>
      <c r="P893" s="251"/>
      <c r="Q893" s="251"/>
      <c r="R893" s="251"/>
      <c r="S893" s="210">
        <f t="shared" si="56"/>
        <v>130000000</v>
      </c>
      <c r="T893" s="258">
        <v>1200</v>
      </c>
      <c r="U893" s="255" t="s">
        <v>12</v>
      </c>
      <c r="V893" s="255" t="s">
        <v>562</v>
      </c>
      <c r="W893" s="255" t="s">
        <v>29</v>
      </c>
      <c r="X893" s="255" t="s">
        <v>562</v>
      </c>
      <c r="Y893" s="256" t="s">
        <v>145</v>
      </c>
      <c r="Z893" s="209" t="s">
        <v>146</v>
      </c>
      <c r="AA893" s="209" t="s">
        <v>1659</v>
      </c>
      <c r="AB893" s="247" t="s">
        <v>1129</v>
      </c>
      <c r="AC893" s="244" t="s">
        <v>1620</v>
      </c>
    </row>
    <row r="894" spans="1:29" ht="45" x14ac:dyDescent="0.2">
      <c r="A894" s="259">
        <v>2015520000944</v>
      </c>
      <c r="B894" s="260" t="s">
        <v>1537</v>
      </c>
      <c r="C894" s="209" t="s">
        <v>13</v>
      </c>
      <c r="D894" s="209" t="s">
        <v>1434</v>
      </c>
      <c r="E894" s="210">
        <f t="shared" si="55"/>
        <v>200000000</v>
      </c>
      <c r="F894" s="210"/>
      <c r="G894" s="210">
        <v>200000000</v>
      </c>
      <c r="H894" s="210"/>
      <c r="I894" s="210"/>
      <c r="J894" s="210"/>
      <c r="K894" s="210"/>
      <c r="L894" s="210">
        <f t="shared" ref="L894:L925" si="57">SUBTOTAL(9,M894:R894)</f>
        <v>0</v>
      </c>
      <c r="M894" s="251"/>
      <c r="N894" s="250"/>
      <c r="O894" s="251"/>
      <c r="P894" s="251"/>
      <c r="Q894" s="251"/>
      <c r="R894" s="251"/>
      <c r="S894" s="210">
        <f t="shared" si="56"/>
        <v>200000000</v>
      </c>
      <c r="T894" s="258">
        <v>1639569</v>
      </c>
      <c r="U894" s="255" t="s">
        <v>40</v>
      </c>
      <c r="V894" s="255" t="s">
        <v>1325</v>
      </c>
      <c r="W894" s="255" t="s">
        <v>112</v>
      </c>
      <c r="X894" s="255" t="s">
        <v>562</v>
      </c>
      <c r="Y894" s="256" t="s">
        <v>174</v>
      </c>
      <c r="Z894" s="209" t="s">
        <v>1113</v>
      </c>
      <c r="AA894" s="209" t="s">
        <v>176</v>
      </c>
      <c r="AB894" s="247" t="s">
        <v>1129</v>
      </c>
      <c r="AC894" s="244" t="s">
        <v>1620</v>
      </c>
    </row>
    <row r="895" spans="1:29" ht="60" x14ac:dyDescent="0.2">
      <c r="A895" s="259">
        <v>2015520000945</v>
      </c>
      <c r="B895" s="260" t="s">
        <v>1538</v>
      </c>
      <c r="C895" s="209" t="s">
        <v>13</v>
      </c>
      <c r="D895" s="209" t="s">
        <v>1434</v>
      </c>
      <c r="E895" s="210">
        <f t="shared" si="55"/>
        <v>160200000</v>
      </c>
      <c r="F895" s="210"/>
      <c r="G895" s="210">
        <v>160200000</v>
      </c>
      <c r="H895" s="210"/>
      <c r="I895" s="210"/>
      <c r="J895" s="210"/>
      <c r="K895" s="210"/>
      <c r="L895" s="210">
        <f t="shared" si="57"/>
        <v>0</v>
      </c>
      <c r="M895" s="251"/>
      <c r="N895" s="250"/>
      <c r="O895" s="251"/>
      <c r="P895" s="251"/>
      <c r="Q895" s="251"/>
      <c r="R895" s="251"/>
      <c r="S895" s="210">
        <f t="shared" si="56"/>
        <v>160200000</v>
      </c>
      <c r="T895" s="258">
        <v>300</v>
      </c>
      <c r="U895" s="255" t="s">
        <v>66</v>
      </c>
      <c r="V895" s="255" t="s">
        <v>1596</v>
      </c>
      <c r="W895" s="255" t="s">
        <v>87</v>
      </c>
      <c r="X895" s="255" t="s">
        <v>1596</v>
      </c>
      <c r="Y895" s="256" t="s">
        <v>1661</v>
      </c>
      <c r="Z895" s="209" t="s">
        <v>481</v>
      </c>
      <c r="AA895" s="209" t="s">
        <v>482</v>
      </c>
      <c r="AB895" s="247" t="s">
        <v>1129</v>
      </c>
      <c r="AC895" s="244" t="s">
        <v>1620</v>
      </c>
    </row>
    <row r="896" spans="1:29" ht="60" x14ac:dyDescent="0.2">
      <c r="A896" s="259">
        <v>2015520000946</v>
      </c>
      <c r="B896" s="260" t="s">
        <v>1539</v>
      </c>
      <c r="C896" s="209" t="s">
        <v>13</v>
      </c>
      <c r="D896" s="209" t="s">
        <v>1434</v>
      </c>
      <c r="E896" s="210">
        <f t="shared" si="55"/>
        <v>156937600</v>
      </c>
      <c r="F896" s="210"/>
      <c r="G896" s="210">
        <v>156937600</v>
      </c>
      <c r="H896" s="210"/>
      <c r="I896" s="210"/>
      <c r="J896" s="210"/>
      <c r="K896" s="210"/>
      <c r="L896" s="210">
        <f t="shared" si="57"/>
        <v>0</v>
      </c>
      <c r="M896" s="251"/>
      <c r="N896" s="250"/>
      <c r="O896" s="251"/>
      <c r="P896" s="251"/>
      <c r="Q896" s="251"/>
      <c r="R896" s="251"/>
      <c r="S896" s="210">
        <f t="shared" si="56"/>
        <v>156937600</v>
      </c>
      <c r="T896" s="258">
        <v>26</v>
      </c>
      <c r="U896" s="255" t="s">
        <v>66</v>
      </c>
      <c r="V896" s="255" t="s">
        <v>1037</v>
      </c>
      <c r="W896" s="255" t="s">
        <v>87</v>
      </c>
      <c r="X896" s="255" t="s">
        <v>1037</v>
      </c>
      <c r="Y896" s="256" t="s">
        <v>1661</v>
      </c>
      <c r="Z896" s="209" t="s">
        <v>481</v>
      </c>
      <c r="AA896" s="209" t="s">
        <v>482</v>
      </c>
      <c r="AB896" s="247" t="s">
        <v>1129</v>
      </c>
      <c r="AC896" s="244" t="s">
        <v>1620</v>
      </c>
    </row>
    <row r="897" spans="1:29" ht="60" x14ac:dyDescent="0.2">
      <c r="A897" s="259">
        <v>2015520000947</v>
      </c>
      <c r="B897" s="260" t="s">
        <v>1540</v>
      </c>
      <c r="C897" s="209" t="s">
        <v>13</v>
      </c>
      <c r="D897" s="209" t="s">
        <v>1434</v>
      </c>
      <c r="E897" s="210">
        <f t="shared" si="55"/>
        <v>180000000</v>
      </c>
      <c r="F897" s="210"/>
      <c r="G897" s="210">
        <v>180000000</v>
      </c>
      <c r="H897" s="210"/>
      <c r="I897" s="210"/>
      <c r="J897" s="210"/>
      <c r="K897" s="210"/>
      <c r="L897" s="210">
        <f t="shared" si="57"/>
        <v>0</v>
      </c>
      <c r="M897" s="251"/>
      <c r="N897" s="250"/>
      <c r="O897" s="251"/>
      <c r="P897" s="251"/>
      <c r="Q897" s="251"/>
      <c r="R897" s="251"/>
      <c r="S897" s="210">
        <f t="shared" si="56"/>
        <v>180000000</v>
      </c>
      <c r="T897" s="258">
        <v>1000</v>
      </c>
      <c r="U897" s="255" t="s">
        <v>66</v>
      </c>
      <c r="V897" s="255" t="s">
        <v>562</v>
      </c>
      <c r="W897" s="255" t="s">
        <v>87</v>
      </c>
      <c r="X897" s="255" t="s">
        <v>562</v>
      </c>
      <c r="Y897" s="256" t="s">
        <v>1661</v>
      </c>
      <c r="Z897" s="209" t="s">
        <v>481</v>
      </c>
      <c r="AA897" s="209" t="s">
        <v>1662</v>
      </c>
      <c r="AB897" s="247" t="s">
        <v>1129</v>
      </c>
      <c r="AC897" s="244" t="s">
        <v>1620</v>
      </c>
    </row>
    <row r="898" spans="1:29" ht="60" x14ac:dyDescent="0.2">
      <c r="A898" s="259">
        <v>2015520000948</v>
      </c>
      <c r="B898" s="260" t="s">
        <v>1541</v>
      </c>
      <c r="C898" s="209" t="s">
        <v>13</v>
      </c>
      <c r="D898" s="209" t="s">
        <v>1434</v>
      </c>
      <c r="E898" s="210">
        <f t="shared" si="55"/>
        <v>307875200</v>
      </c>
      <c r="F898" s="210"/>
      <c r="G898" s="210">
        <v>307875200</v>
      </c>
      <c r="H898" s="210"/>
      <c r="I898" s="210"/>
      <c r="J898" s="210"/>
      <c r="K898" s="210"/>
      <c r="L898" s="210">
        <f t="shared" si="57"/>
        <v>0</v>
      </c>
      <c r="M898" s="251"/>
      <c r="N898" s="250"/>
      <c r="O898" s="251"/>
      <c r="P898" s="251"/>
      <c r="Q898" s="251"/>
      <c r="R898" s="251"/>
      <c r="S898" s="210">
        <f t="shared" si="56"/>
        <v>307875200</v>
      </c>
      <c r="T898" s="258">
        <v>250</v>
      </c>
      <c r="U898" s="255" t="s">
        <v>66</v>
      </c>
      <c r="V898" s="255" t="s">
        <v>1607</v>
      </c>
      <c r="W898" s="255" t="s">
        <v>87</v>
      </c>
      <c r="X898" s="255" t="s">
        <v>1607</v>
      </c>
      <c r="Y898" s="256" t="s">
        <v>1661</v>
      </c>
      <c r="Z898" s="209" t="s">
        <v>481</v>
      </c>
      <c r="AA898" s="209" t="s">
        <v>482</v>
      </c>
      <c r="AB898" s="247" t="s">
        <v>1129</v>
      </c>
      <c r="AC898" s="244" t="s">
        <v>1620</v>
      </c>
    </row>
    <row r="899" spans="1:29" ht="60" x14ac:dyDescent="0.2">
      <c r="A899" s="259">
        <v>2015520000949</v>
      </c>
      <c r="B899" s="260" t="s">
        <v>1542</v>
      </c>
      <c r="C899" s="209" t="s">
        <v>13</v>
      </c>
      <c r="D899" s="209" t="s">
        <v>1434</v>
      </c>
      <c r="E899" s="210">
        <f t="shared" si="55"/>
        <v>94987200</v>
      </c>
      <c r="F899" s="210"/>
      <c r="G899" s="210">
        <v>94987200</v>
      </c>
      <c r="H899" s="210"/>
      <c r="I899" s="210"/>
      <c r="J899" s="210"/>
      <c r="K899" s="210"/>
      <c r="L899" s="210">
        <f t="shared" si="57"/>
        <v>0</v>
      </c>
      <c r="M899" s="251"/>
      <c r="N899" s="250"/>
      <c r="O899" s="251"/>
      <c r="P899" s="251"/>
      <c r="Q899" s="251"/>
      <c r="R899" s="251"/>
      <c r="S899" s="210">
        <f t="shared" si="56"/>
        <v>94987200</v>
      </c>
      <c r="T899" s="258">
        <v>100</v>
      </c>
      <c r="U899" s="255" t="s">
        <v>66</v>
      </c>
      <c r="V899" s="255" t="s">
        <v>1611</v>
      </c>
      <c r="W899" s="255" t="s">
        <v>622</v>
      </c>
      <c r="X899" s="255" t="s">
        <v>1037</v>
      </c>
      <c r="Y899" s="256" t="s">
        <v>1661</v>
      </c>
      <c r="Z899" s="209" t="s">
        <v>481</v>
      </c>
      <c r="AA899" s="209" t="s">
        <v>482</v>
      </c>
      <c r="AB899" s="247" t="s">
        <v>1129</v>
      </c>
      <c r="AC899" s="244" t="s">
        <v>1620</v>
      </c>
    </row>
    <row r="900" spans="1:29" ht="60" x14ac:dyDescent="0.2">
      <c r="A900" s="259">
        <v>2015520000950</v>
      </c>
      <c r="B900" s="260" t="s">
        <v>1543</v>
      </c>
      <c r="C900" s="209" t="s">
        <v>13</v>
      </c>
      <c r="D900" s="209" t="s">
        <v>1434</v>
      </c>
      <c r="E900" s="210">
        <f t="shared" si="55"/>
        <v>928128893</v>
      </c>
      <c r="F900" s="210"/>
      <c r="G900" s="210">
        <v>928128893</v>
      </c>
      <c r="H900" s="210"/>
      <c r="I900" s="210"/>
      <c r="J900" s="210"/>
      <c r="K900" s="210"/>
      <c r="L900" s="210">
        <f t="shared" si="57"/>
        <v>0</v>
      </c>
      <c r="M900" s="251"/>
      <c r="N900" s="250"/>
      <c r="O900" s="251"/>
      <c r="P900" s="251"/>
      <c r="Q900" s="251"/>
      <c r="R900" s="251"/>
      <c r="S900" s="210">
        <f t="shared" si="56"/>
        <v>928128893</v>
      </c>
      <c r="T900" s="258">
        <v>1639569</v>
      </c>
      <c r="U900" s="255" t="s">
        <v>40</v>
      </c>
      <c r="V900" s="255" t="s">
        <v>1325</v>
      </c>
      <c r="W900" s="255" t="s">
        <v>112</v>
      </c>
      <c r="X900" s="255" t="s">
        <v>562</v>
      </c>
      <c r="Y900" s="256" t="s">
        <v>174</v>
      </c>
      <c r="Z900" s="209" t="s">
        <v>1113</v>
      </c>
      <c r="AA900" s="209" t="s">
        <v>176</v>
      </c>
      <c r="AB900" s="247" t="s">
        <v>1129</v>
      </c>
      <c r="AC900" s="244" t="s">
        <v>1620</v>
      </c>
    </row>
    <row r="901" spans="1:29" ht="45" x14ac:dyDescent="0.2">
      <c r="A901" s="259">
        <v>2015520000951</v>
      </c>
      <c r="B901" s="260" t="s">
        <v>1544</v>
      </c>
      <c r="C901" s="209" t="s">
        <v>13</v>
      </c>
      <c r="D901" s="209" t="s">
        <v>1434</v>
      </c>
      <c r="E901" s="210">
        <f t="shared" si="55"/>
        <v>2046815119</v>
      </c>
      <c r="F901" s="210"/>
      <c r="G901" s="210">
        <v>200000000</v>
      </c>
      <c r="H901" s="210"/>
      <c r="I901" s="210"/>
      <c r="J901" s="210"/>
      <c r="K901" s="210">
        <v>1846815119</v>
      </c>
      <c r="L901" s="210">
        <f t="shared" si="57"/>
        <v>0</v>
      </c>
      <c r="M901" s="251"/>
      <c r="N901" s="250"/>
      <c r="O901" s="251"/>
      <c r="P901" s="251"/>
      <c r="Q901" s="251"/>
      <c r="R901" s="251"/>
      <c r="S901" s="210">
        <f t="shared" si="56"/>
        <v>2046815119</v>
      </c>
      <c r="T901" s="258">
        <v>510000</v>
      </c>
      <c r="U901" s="255" t="s">
        <v>446</v>
      </c>
      <c r="V901" s="255" t="s">
        <v>562</v>
      </c>
      <c r="W901" s="255" t="s">
        <v>104</v>
      </c>
      <c r="X901" s="255" t="s">
        <v>562</v>
      </c>
      <c r="Y901" s="256" t="s">
        <v>167</v>
      </c>
      <c r="Z901" s="209" t="s">
        <v>448</v>
      </c>
      <c r="AA901" s="209" t="s">
        <v>449</v>
      </c>
      <c r="AB901" s="247" t="s">
        <v>1129</v>
      </c>
      <c r="AC901" s="244" t="s">
        <v>1620</v>
      </c>
    </row>
    <row r="902" spans="1:29" ht="45" x14ac:dyDescent="0.2">
      <c r="A902" s="259">
        <v>2015520000952</v>
      </c>
      <c r="B902" s="260" t="s">
        <v>1545</v>
      </c>
      <c r="C902" s="209" t="s">
        <v>13</v>
      </c>
      <c r="D902" s="209" t="s">
        <v>1434</v>
      </c>
      <c r="E902" s="210">
        <f t="shared" si="55"/>
        <v>1778974525</v>
      </c>
      <c r="F902" s="210"/>
      <c r="G902" s="210">
        <v>1778974525</v>
      </c>
      <c r="H902" s="210"/>
      <c r="I902" s="210"/>
      <c r="J902" s="210"/>
      <c r="K902" s="210"/>
      <c r="L902" s="210">
        <f t="shared" si="57"/>
        <v>0</v>
      </c>
      <c r="M902" s="251"/>
      <c r="N902" s="250"/>
      <c r="O902" s="251"/>
      <c r="P902" s="251"/>
      <c r="Q902" s="251"/>
      <c r="R902" s="251"/>
      <c r="S902" s="210">
        <f t="shared" ref="S902:S928" si="58">+E902+L902</f>
        <v>1778974525</v>
      </c>
      <c r="T902" s="258">
        <v>20000</v>
      </c>
      <c r="U902" s="255" t="s">
        <v>446</v>
      </c>
      <c r="V902" s="255" t="s">
        <v>1607</v>
      </c>
      <c r="W902" s="255" t="s">
        <v>104</v>
      </c>
      <c r="X902" s="255" t="s">
        <v>1607</v>
      </c>
      <c r="Y902" s="256" t="s">
        <v>167</v>
      </c>
      <c r="Z902" s="209" t="s">
        <v>448</v>
      </c>
      <c r="AA902" s="209" t="s">
        <v>674</v>
      </c>
      <c r="AB902" s="247" t="s">
        <v>1129</v>
      </c>
      <c r="AC902" s="244" t="s">
        <v>1620</v>
      </c>
    </row>
    <row r="903" spans="1:29" ht="30" x14ac:dyDescent="0.2">
      <c r="A903" s="259">
        <v>2015520000953</v>
      </c>
      <c r="B903" s="260" t="s">
        <v>1546</v>
      </c>
      <c r="C903" s="209" t="s">
        <v>13</v>
      </c>
      <c r="D903" s="209" t="s">
        <v>1434</v>
      </c>
      <c r="E903" s="210">
        <f t="shared" si="55"/>
        <v>388034221</v>
      </c>
      <c r="F903" s="210"/>
      <c r="G903" s="210">
        <v>388034221</v>
      </c>
      <c r="H903" s="210"/>
      <c r="I903" s="210"/>
      <c r="J903" s="210"/>
      <c r="K903" s="210"/>
      <c r="L903" s="210">
        <f t="shared" si="57"/>
        <v>0</v>
      </c>
      <c r="M903" s="251"/>
      <c r="N903" s="250"/>
      <c r="O903" s="251"/>
      <c r="P903" s="251"/>
      <c r="Q903" s="251"/>
      <c r="R903" s="251"/>
      <c r="S903" s="210">
        <f t="shared" si="58"/>
        <v>388034221</v>
      </c>
      <c r="T903" s="258">
        <v>510000</v>
      </c>
      <c r="U903" s="255" t="s">
        <v>446</v>
      </c>
      <c r="V903" s="255" t="s">
        <v>1607</v>
      </c>
      <c r="W903" s="255" t="s">
        <v>104</v>
      </c>
      <c r="X903" s="255" t="s">
        <v>1607</v>
      </c>
      <c r="Y903" s="256" t="s">
        <v>167</v>
      </c>
      <c r="Z903" s="209" t="s">
        <v>448</v>
      </c>
      <c r="AA903" s="209" t="s">
        <v>501</v>
      </c>
      <c r="AB903" s="247" t="s">
        <v>1129</v>
      </c>
      <c r="AC903" s="244" t="s">
        <v>1620</v>
      </c>
    </row>
    <row r="904" spans="1:29" ht="30" x14ac:dyDescent="0.2">
      <c r="A904" s="259">
        <v>2015520000956</v>
      </c>
      <c r="B904" s="260" t="s">
        <v>1547</v>
      </c>
      <c r="C904" s="209" t="s">
        <v>13</v>
      </c>
      <c r="D904" s="209" t="s">
        <v>1434</v>
      </c>
      <c r="E904" s="210">
        <f t="shared" si="55"/>
        <v>349230798</v>
      </c>
      <c r="F904" s="210"/>
      <c r="G904" s="210">
        <v>349230798</v>
      </c>
      <c r="H904" s="210"/>
      <c r="I904" s="210"/>
      <c r="J904" s="210"/>
      <c r="K904" s="210"/>
      <c r="L904" s="210">
        <f t="shared" si="57"/>
        <v>0</v>
      </c>
      <c r="M904" s="251"/>
      <c r="N904" s="250"/>
      <c r="O904" s="251"/>
      <c r="P904" s="251"/>
      <c r="Q904" s="251"/>
      <c r="R904" s="251"/>
      <c r="S904" s="210">
        <f t="shared" si="58"/>
        <v>349230798</v>
      </c>
      <c r="T904" s="258">
        <v>510000</v>
      </c>
      <c r="U904" s="255" t="s">
        <v>446</v>
      </c>
      <c r="V904" s="255" t="s">
        <v>562</v>
      </c>
      <c r="W904" s="255" t="s">
        <v>104</v>
      </c>
      <c r="X904" s="255" t="s">
        <v>562</v>
      </c>
      <c r="Y904" s="256" t="s">
        <v>167</v>
      </c>
      <c r="Z904" s="209" t="s">
        <v>448</v>
      </c>
      <c r="AA904" s="209" t="s">
        <v>672</v>
      </c>
      <c r="AB904" s="247" t="s">
        <v>1129</v>
      </c>
      <c r="AC904" s="244" t="s">
        <v>1620</v>
      </c>
    </row>
    <row r="905" spans="1:29" ht="45" x14ac:dyDescent="0.2">
      <c r="A905" s="259">
        <v>2015520000957</v>
      </c>
      <c r="B905" s="260" t="s">
        <v>1548</v>
      </c>
      <c r="C905" s="209" t="s">
        <v>16</v>
      </c>
      <c r="D905" s="209" t="s">
        <v>1428</v>
      </c>
      <c r="E905" s="210">
        <f t="shared" si="55"/>
        <v>500000000</v>
      </c>
      <c r="F905" s="210"/>
      <c r="G905" s="210">
        <v>500000000</v>
      </c>
      <c r="H905" s="210"/>
      <c r="I905" s="210"/>
      <c r="J905" s="210"/>
      <c r="K905" s="210"/>
      <c r="L905" s="210">
        <f t="shared" si="57"/>
        <v>0</v>
      </c>
      <c r="M905" s="251"/>
      <c r="N905" s="250"/>
      <c r="O905" s="251"/>
      <c r="P905" s="251"/>
      <c r="Q905" s="251"/>
      <c r="R905" s="251"/>
      <c r="S905" s="210">
        <f t="shared" si="58"/>
        <v>500000000</v>
      </c>
      <c r="T905" s="258">
        <v>1185</v>
      </c>
      <c r="U905" s="255" t="s">
        <v>45</v>
      </c>
      <c r="V905" s="255" t="s">
        <v>1596</v>
      </c>
      <c r="W905" s="255" t="s">
        <v>17</v>
      </c>
      <c r="X905" s="255" t="s">
        <v>562</v>
      </c>
      <c r="Y905" s="256" t="s">
        <v>194</v>
      </c>
      <c r="Z905" s="209" t="s">
        <v>17</v>
      </c>
      <c r="AA905" s="209" t="s">
        <v>257</v>
      </c>
      <c r="AB905" s="247" t="s">
        <v>1129</v>
      </c>
      <c r="AC905" s="244" t="s">
        <v>1620</v>
      </c>
    </row>
    <row r="906" spans="1:29" ht="45" x14ac:dyDescent="0.2">
      <c r="A906" s="259">
        <v>2015520000958</v>
      </c>
      <c r="B906" s="260" t="s">
        <v>1549</v>
      </c>
      <c r="C906" s="209" t="s">
        <v>13</v>
      </c>
      <c r="D906" s="209" t="s">
        <v>1434</v>
      </c>
      <c r="E906" s="210">
        <f t="shared" si="55"/>
        <v>130000000</v>
      </c>
      <c r="F906" s="210"/>
      <c r="G906" s="210">
        <v>130000000</v>
      </c>
      <c r="H906" s="210"/>
      <c r="I906" s="210"/>
      <c r="J906" s="210"/>
      <c r="K906" s="210"/>
      <c r="L906" s="210">
        <f t="shared" si="57"/>
        <v>0</v>
      </c>
      <c r="M906" s="251"/>
      <c r="N906" s="250"/>
      <c r="O906" s="251"/>
      <c r="P906" s="251"/>
      <c r="Q906" s="251"/>
      <c r="R906" s="251"/>
      <c r="S906" s="210">
        <f t="shared" si="58"/>
        <v>130000000</v>
      </c>
      <c r="T906" s="258">
        <v>1621530</v>
      </c>
      <c r="U906" s="255" t="s">
        <v>40</v>
      </c>
      <c r="V906" s="255" t="s">
        <v>1325</v>
      </c>
      <c r="W906" s="255" t="s">
        <v>181</v>
      </c>
      <c r="X906" s="255" t="s">
        <v>562</v>
      </c>
      <c r="Y906" s="256" t="s">
        <v>174</v>
      </c>
      <c r="Z906" s="209" t="s">
        <v>1113</v>
      </c>
      <c r="AA906" s="209" t="s">
        <v>176</v>
      </c>
      <c r="AB906" s="247" t="s">
        <v>1129</v>
      </c>
      <c r="AC906" s="244" t="s">
        <v>1620</v>
      </c>
    </row>
    <row r="907" spans="1:29" ht="45" x14ac:dyDescent="0.2">
      <c r="A907" s="259">
        <v>2015520000959</v>
      </c>
      <c r="B907" s="260" t="s">
        <v>1550</v>
      </c>
      <c r="C907" s="209" t="s">
        <v>13</v>
      </c>
      <c r="D907" s="209" t="s">
        <v>1434</v>
      </c>
      <c r="E907" s="210">
        <f t="shared" si="55"/>
        <v>300000000</v>
      </c>
      <c r="F907" s="210"/>
      <c r="G907" s="210">
        <v>300000000</v>
      </c>
      <c r="H907" s="210"/>
      <c r="I907" s="210"/>
      <c r="J907" s="210"/>
      <c r="K907" s="210"/>
      <c r="L907" s="210">
        <f t="shared" si="57"/>
        <v>0</v>
      </c>
      <c r="M907" s="251"/>
      <c r="N907" s="250"/>
      <c r="O907" s="251"/>
      <c r="P907" s="251"/>
      <c r="Q907" s="251"/>
      <c r="R907" s="251"/>
      <c r="S907" s="210">
        <f t="shared" si="58"/>
        <v>300000000</v>
      </c>
      <c r="T907" s="258">
        <v>1639569</v>
      </c>
      <c r="U907" s="255" t="s">
        <v>40</v>
      </c>
      <c r="V907" s="255" t="s">
        <v>1325</v>
      </c>
      <c r="W907" s="255" t="s">
        <v>112</v>
      </c>
      <c r="X907" s="255" t="s">
        <v>562</v>
      </c>
      <c r="Y907" s="256" t="s">
        <v>174</v>
      </c>
      <c r="Z907" s="209" t="s">
        <v>1113</v>
      </c>
      <c r="AA907" s="209" t="s">
        <v>176</v>
      </c>
      <c r="AB907" s="247" t="s">
        <v>1129</v>
      </c>
      <c r="AC907" s="244" t="s">
        <v>1620</v>
      </c>
    </row>
    <row r="908" spans="1:29" ht="45" x14ac:dyDescent="0.2">
      <c r="A908" s="259">
        <v>2015520000960</v>
      </c>
      <c r="B908" s="260" t="s">
        <v>1551</v>
      </c>
      <c r="C908" s="209" t="s">
        <v>13</v>
      </c>
      <c r="D908" s="209" t="s">
        <v>1434</v>
      </c>
      <c r="E908" s="210">
        <f t="shared" si="55"/>
        <v>130000000</v>
      </c>
      <c r="F908" s="210"/>
      <c r="G908" s="210">
        <v>130000000</v>
      </c>
      <c r="H908" s="210"/>
      <c r="I908" s="210"/>
      <c r="J908" s="210"/>
      <c r="K908" s="210"/>
      <c r="L908" s="210">
        <f t="shared" si="57"/>
        <v>0</v>
      </c>
      <c r="M908" s="251"/>
      <c r="N908" s="250"/>
      <c r="O908" s="251"/>
      <c r="P908" s="251"/>
      <c r="Q908" s="251"/>
      <c r="R908" s="251"/>
      <c r="S908" s="210">
        <f t="shared" si="58"/>
        <v>130000000</v>
      </c>
      <c r="T908" s="258">
        <v>1639569</v>
      </c>
      <c r="U908" s="255" t="s">
        <v>40</v>
      </c>
      <c r="V908" s="255" t="s">
        <v>1325</v>
      </c>
      <c r="W908" s="255" t="s">
        <v>112</v>
      </c>
      <c r="X908" s="255" t="s">
        <v>562</v>
      </c>
      <c r="Y908" s="256" t="s">
        <v>174</v>
      </c>
      <c r="Z908" s="209" t="s">
        <v>1113</v>
      </c>
      <c r="AA908" s="209" t="s">
        <v>176</v>
      </c>
      <c r="AB908" s="247" t="s">
        <v>1129</v>
      </c>
      <c r="AC908" s="244" t="s">
        <v>1620</v>
      </c>
    </row>
    <row r="909" spans="1:29" ht="45" x14ac:dyDescent="0.2">
      <c r="A909" s="259">
        <v>2015520000961</v>
      </c>
      <c r="B909" s="260" t="s">
        <v>1552</v>
      </c>
      <c r="C909" s="209" t="s">
        <v>13</v>
      </c>
      <c r="D909" s="209" t="s">
        <v>1434</v>
      </c>
      <c r="E909" s="210">
        <f t="shared" si="55"/>
        <v>150000000</v>
      </c>
      <c r="F909" s="210"/>
      <c r="G909" s="210">
        <v>150000000</v>
      </c>
      <c r="H909" s="210"/>
      <c r="I909" s="210"/>
      <c r="J909" s="210"/>
      <c r="K909" s="210"/>
      <c r="L909" s="210">
        <f t="shared" si="57"/>
        <v>0</v>
      </c>
      <c r="M909" s="251"/>
      <c r="N909" s="250"/>
      <c r="O909" s="251"/>
      <c r="P909" s="251"/>
      <c r="Q909" s="251"/>
      <c r="R909" s="251"/>
      <c r="S909" s="210">
        <f t="shared" si="58"/>
        <v>150000000</v>
      </c>
      <c r="T909" s="258">
        <v>0</v>
      </c>
      <c r="U909" s="255" t="s">
        <v>40</v>
      </c>
      <c r="V909" s="255" t="s">
        <v>1325</v>
      </c>
      <c r="W909" s="255" t="s">
        <v>42</v>
      </c>
      <c r="X909" s="255" t="s">
        <v>562</v>
      </c>
      <c r="Y909" s="256" t="s">
        <v>145</v>
      </c>
      <c r="Z909" s="209" t="s">
        <v>146</v>
      </c>
      <c r="AA909" s="209" t="s">
        <v>147</v>
      </c>
      <c r="AB909" s="247" t="s">
        <v>1129</v>
      </c>
      <c r="AC909" s="244" t="s">
        <v>1620</v>
      </c>
    </row>
    <row r="910" spans="1:29" ht="60" x14ac:dyDescent="0.2">
      <c r="A910" s="259">
        <v>2015520000962</v>
      </c>
      <c r="B910" s="260" t="s">
        <v>1553</v>
      </c>
      <c r="C910" s="209" t="s">
        <v>33</v>
      </c>
      <c r="D910" s="209" t="s">
        <v>1430</v>
      </c>
      <c r="E910" s="210">
        <f t="shared" si="55"/>
        <v>190000000</v>
      </c>
      <c r="F910" s="210"/>
      <c r="G910" s="210">
        <v>190000000</v>
      </c>
      <c r="H910" s="210"/>
      <c r="I910" s="210"/>
      <c r="J910" s="210"/>
      <c r="K910" s="210"/>
      <c r="L910" s="210">
        <f t="shared" si="57"/>
        <v>0</v>
      </c>
      <c r="M910" s="251"/>
      <c r="N910" s="250"/>
      <c r="O910" s="251"/>
      <c r="P910" s="251"/>
      <c r="Q910" s="251"/>
      <c r="R910" s="251"/>
      <c r="S910" s="210">
        <f t="shared" si="58"/>
        <v>190000000</v>
      </c>
      <c r="T910" s="258">
        <v>0</v>
      </c>
      <c r="U910" s="255" t="s">
        <v>40</v>
      </c>
      <c r="V910" s="255" t="s">
        <v>1037</v>
      </c>
      <c r="W910" s="255" t="s">
        <v>42</v>
      </c>
      <c r="X910" s="255" t="s">
        <v>1037</v>
      </c>
      <c r="Y910" s="256" t="s">
        <v>145</v>
      </c>
      <c r="Z910" s="209" t="s">
        <v>146</v>
      </c>
      <c r="AA910" s="209" t="s">
        <v>147</v>
      </c>
      <c r="AB910" s="247" t="s">
        <v>1129</v>
      </c>
      <c r="AC910" s="244" t="s">
        <v>1620</v>
      </c>
    </row>
    <row r="911" spans="1:29" ht="75" x14ac:dyDescent="0.2">
      <c r="A911" s="259">
        <v>2015520000963</v>
      </c>
      <c r="B911" s="260" t="s">
        <v>1554</v>
      </c>
      <c r="C911" s="209" t="s">
        <v>13</v>
      </c>
      <c r="D911" s="209" t="s">
        <v>1434</v>
      </c>
      <c r="E911" s="210">
        <f t="shared" si="55"/>
        <v>2550000000</v>
      </c>
      <c r="F911" s="210">
        <v>2200000000</v>
      </c>
      <c r="G911" s="210">
        <v>350000000</v>
      </c>
      <c r="H911" s="210"/>
      <c r="I911" s="210"/>
      <c r="J911" s="210"/>
      <c r="K911" s="210"/>
      <c r="L911" s="210">
        <f t="shared" si="57"/>
        <v>0</v>
      </c>
      <c r="M911" s="251"/>
      <c r="N911" s="250"/>
      <c r="O911" s="251"/>
      <c r="P911" s="251"/>
      <c r="Q911" s="251"/>
      <c r="R911" s="251"/>
      <c r="S911" s="210">
        <f t="shared" si="58"/>
        <v>2550000000</v>
      </c>
      <c r="T911" s="258">
        <v>1660087</v>
      </c>
      <c r="U911" s="255" t="s">
        <v>204</v>
      </c>
      <c r="V911" s="255" t="s">
        <v>1596</v>
      </c>
      <c r="W911" s="255" t="s">
        <v>217</v>
      </c>
      <c r="X911" s="255" t="s">
        <v>1596</v>
      </c>
      <c r="Y911" s="256" t="s">
        <v>174</v>
      </c>
      <c r="Z911" s="209" t="s">
        <v>206</v>
      </c>
      <c r="AA911" s="209" t="s">
        <v>207</v>
      </c>
      <c r="AB911" s="247" t="s">
        <v>1129</v>
      </c>
      <c r="AC911" s="244" t="s">
        <v>1620</v>
      </c>
    </row>
    <row r="912" spans="1:29" ht="60" x14ac:dyDescent="0.2">
      <c r="A912" s="259">
        <v>2015520000964</v>
      </c>
      <c r="B912" s="260" t="s">
        <v>1555</v>
      </c>
      <c r="C912" s="209" t="s">
        <v>13</v>
      </c>
      <c r="D912" s="209" t="s">
        <v>1434</v>
      </c>
      <c r="E912" s="210">
        <f t="shared" si="55"/>
        <v>19125319792</v>
      </c>
      <c r="F912" s="210">
        <v>19125319792</v>
      </c>
      <c r="G912" s="210"/>
      <c r="H912" s="210"/>
      <c r="I912" s="210"/>
      <c r="J912" s="210"/>
      <c r="K912" s="210"/>
      <c r="L912" s="210">
        <f t="shared" si="57"/>
        <v>0</v>
      </c>
      <c r="M912" s="251"/>
      <c r="N912" s="250"/>
      <c r="O912" s="251"/>
      <c r="P912" s="251"/>
      <c r="Q912" s="251"/>
      <c r="R912" s="251"/>
      <c r="S912" s="210">
        <f t="shared" si="58"/>
        <v>19125319792</v>
      </c>
      <c r="T912" s="258">
        <v>1660087</v>
      </c>
      <c r="U912" s="255" t="s">
        <v>204</v>
      </c>
      <c r="V912" s="255" t="s">
        <v>1596</v>
      </c>
      <c r="W912" s="255" t="s">
        <v>556</v>
      </c>
      <c r="X912" s="255" t="s">
        <v>1596</v>
      </c>
      <c r="Y912" s="256" t="s">
        <v>174</v>
      </c>
      <c r="Z912" s="209" t="s">
        <v>206</v>
      </c>
      <c r="AA912" s="209" t="s">
        <v>207</v>
      </c>
      <c r="AB912" s="247" t="s">
        <v>1129</v>
      </c>
      <c r="AC912" s="244" t="s">
        <v>1620</v>
      </c>
    </row>
    <row r="913" spans="1:29" ht="56.25" x14ac:dyDescent="0.2">
      <c r="A913" s="259">
        <v>2015520000965</v>
      </c>
      <c r="B913" s="260" t="s">
        <v>1556</v>
      </c>
      <c r="C913" s="209" t="s">
        <v>13</v>
      </c>
      <c r="D913" s="209" t="s">
        <v>1434</v>
      </c>
      <c r="E913" s="210">
        <f t="shared" si="55"/>
        <v>1500000000</v>
      </c>
      <c r="F913" s="210"/>
      <c r="G913" s="210">
        <v>1500000000</v>
      </c>
      <c r="H913" s="210"/>
      <c r="I913" s="210"/>
      <c r="J913" s="210"/>
      <c r="K913" s="210"/>
      <c r="L913" s="210">
        <f t="shared" si="57"/>
        <v>0</v>
      </c>
      <c r="M913" s="251"/>
      <c r="N913" s="250"/>
      <c r="O913" s="251"/>
      <c r="P913" s="251"/>
      <c r="Q913" s="251"/>
      <c r="R913" s="251"/>
      <c r="S913" s="210">
        <f t="shared" si="58"/>
        <v>1500000000</v>
      </c>
      <c r="T913" s="258">
        <v>1660087</v>
      </c>
      <c r="U913" s="255" t="s">
        <v>204</v>
      </c>
      <c r="V913" s="255" t="s">
        <v>1596</v>
      </c>
      <c r="W913" s="255" t="s">
        <v>556</v>
      </c>
      <c r="X913" s="255" t="s">
        <v>1596</v>
      </c>
      <c r="Y913" s="256" t="s">
        <v>174</v>
      </c>
      <c r="Z913" s="209" t="s">
        <v>206</v>
      </c>
      <c r="AA913" s="209" t="s">
        <v>207</v>
      </c>
      <c r="AB913" s="247" t="s">
        <v>1129</v>
      </c>
      <c r="AC913" s="244" t="s">
        <v>1620</v>
      </c>
    </row>
    <row r="914" spans="1:29" ht="45" x14ac:dyDescent="0.2">
      <c r="A914" s="259">
        <v>2015520000966</v>
      </c>
      <c r="B914" s="260" t="s">
        <v>1557</v>
      </c>
      <c r="C914" s="209" t="s">
        <v>13</v>
      </c>
      <c r="D914" s="209" t="s">
        <v>1434</v>
      </c>
      <c r="E914" s="210">
        <f t="shared" si="55"/>
        <v>400000000</v>
      </c>
      <c r="F914" s="210"/>
      <c r="G914" s="210">
        <v>400000000</v>
      </c>
      <c r="H914" s="210"/>
      <c r="I914" s="210"/>
      <c r="J914" s="210"/>
      <c r="K914" s="210"/>
      <c r="L914" s="210">
        <f t="shared" si="57"/>
        <v>375209500</v>
      </c>
      <c r="M914" s="210"/>
      <c r="N914" s="210">
        <f>775209500-G914</f>
        <v>375209500</v>
      </c>
      <c r="O914" s="210"/>
      <c r="P914" s="210"/>
      <c r="Q914" s="210"/>
      <c r="R914" s="210"/>
      <c r="S914" s="210">
        <f t="shared" si="58"/>
        <v>775209500</v>
      </c>
      <c r="T914" s="258">
        <v>1766008</v>
      </c>
      <c r="U914" s="255" t="s">
        <v>49</v>
      </c>
      <c r="V914" s="255" t="s">
        <v>1596</v>
      </c>
      <c r="W914" s="255" t="s">
        <v>17</v>
      </c>
      <c r="X914" s="255" t="s">
        <v>1596</v>
      </c>
      <c r="Y914" s="256" t="s">
        <v>194</v>
      </c>
      <c r="Z914" s="209" t="s">
        <v>402</v>
      </c>
      <c r="AA914" s="209" t="s">
        <v>403</v>
      </c>
      <c r="AB914" s="247" t="s">
        <v>1129</v>
      </c>
      <c r="AC914" s="244" t="s">
        <v>1620</v>
      </c>
    </row>
    <row r="915" spans="1:29" ht="45" x14ac:dyDescent="0.2">
      <c r="A915" s="259">
        <v>2015520000967</v>
      </c>
      <c r="B915" s="260" t="s">
        <v>1558</v>
      </c>
      <c r="C915" s="209" t="s">
        <v>13</v>
      </c>
      <c r="D915" s="209" t="s">
        <v>1434</v>
      </c>
      <c r="E915" s="210">
        <f t="shared" si="55"/>
        <v>40060000</v>
      </c>
      <c r="F915" s="210"/>
      <c r="G915" s="210">
        <v>40060000</v>
      </c>
      <c r="H915" s="210"/>
      <c r="I915" s="210"/>
      <c r="J915" s="210"/>
      <c r="K915" s="210"/>
      <c r="L915" s="210">
        <f t="shared" si="57"/>
        <v>0</v>
      </c>
      <c r="M915" s="251"/>
      <c r="N915" s="250"/>
      <c r="O915" s="251"/>
      <c r="P915" s="251"/>
      <c r="Q915" s="251"/>
      <c r="R915" s="251"/>
      <c r="S915" s="210">
        <f t="shared" si="58"/>
        <v>40060000</v>
      </c>
      <c r="T915" s="258">
        <v>1701840</v>
      </c>
      <c r="U915" s="255" t="s">
        <v>49</v>
      </c>
      <c r="V915" s="255" t="s">
        <v>1596</v>
      </c>
      <c r="W915" s="255" t="s">
        <v>17</v>
      </c>
      <c r="X915" s="255" t="s">
        <v>1596</v>
      </c>
      <c r="Y915" s="256" t="s">
        <v>194</v>
      </c>
      <c r="Z915" s="209" t="s">
        <v>402</v>
      </c>
      <c r="AA915" s="209" t="s">
        <v>403</v>
      </c>
      <c r="AB915" s="247" t="s">
        <v>1129</v>
      </c>
      <c r="AC915" s="244" t="s">
        <v>1620</v>
      </c>
    </row>
    <row r="916" spans="1:29" ht="45" x14ac:dyDescent="0.2">
      <c r="A916" s="259">
        <v>2015520000968</v>
      </c>
      <c r="B916" s="260" t="s">
        <v>1559</v>
      </c>
      <c r="C916" s="209" t="s">
        <v>13</v>
      </c>
      <c r="D916" s="209" t="s">
        <v>1434</v>
      </c>
      <c r="E916" s="210">
        <f t="shared" si="55"/>
        <v>289940000</v>
      </c>
      <c r="F916" s="210"/>
      <c r="G916" s="210">
        <v>289940000</v>
      </c>
      <c r="H916" s="210"/>
      <c r="I916" s="210"/>
      <c r="J916" s="210"/>
      <c r="K916" s="210"/>
      <c r="L916" s="210">
        <f t="shared" si="57"/>
        <v>0</v>
      </c>
      <c r="M916" s="251"/>
      <c r="N916" s="250"/>
      <c r="O916" s="251"/>
      <c r="P916" s="251"/>
      <c r="Q916" s="251"/>
      <c r="R916" s="251"/>
      <c r="S916" s="210">
        <f t="shared" si="58"/>
        <v>289940000</v>
      </c>
      <c r="T916" s="258">
        <v>1701782</v>
      </c>
      <c r="U916" s="255" t="s">
        <v>49</v>
      </c>
      <c r="V916" s="255" t="s">
        <v>1596</v>
      </c>
      <c r="W916" s="255" t="s">
        <v>17</v>
      </c>
      <c r="X916" s="255" t="s">
        <v>1596</v>
      </c>
      <c r="Y916" s="256" t="s">
        <v>194</v>
      </c>
      <c r="Z916" s="209" t="s">
        <v>402</v>
      </c>
      <c r="AA916" s="209" t="s">
        <v>403</v>
      </c>
      <c r="AB916" s="247" t="s">
        <v>1129</v>
      </c>
      <c r="AC916" s="244" t="s">
        <v>1620</v>
      </c>
    </row>
    <row r="917" spans="1:29" ht="60" x14ac:dyDescent="0.2">
      <c r="A917" s="259">
        <v>2015520000969</v>
      </c>
      <c r="B917" s="260" t="s">
        <v>1560</v>
      </c>
      <c r="C917" s="209" t="s">
        <v>33</v>
      </c>
      <c r="D917" s="209" t="s">
        <v>1430</v>
      </c>
      <c r="E917" s="210">
        <f t="shared" si="55"/>
        <v>530000000</v>
      </c>
      <c r="F917" s="210"/>
      <c r="G917" s="210">
        <v>530000000</v>
      </c>
      <c r="H917" s="210"/>
      <c r="I917" s="210"/>
      <c r="J917" s="210"/>
      <c r="K917" s="210"/>
      <c r="L917" s="210">
        <f t="shared" si="57"/>
        <v>0</v>
      </c>
      <c r="M917" s="251"/>
      <c r="N917" s="250"/>
      <c r="O917" s="251"/>
      <c r="P917" s="251"/>
      <c r="Q917" s="251"/>
      <c r="R917" s="251"/>
      <c r="S917" s="210">
        <f t="shared" si="58"/>
        <v>530000000</v>
      </c>
      <c r="T917" s="258">
        <v>170000</v>
      </c>
      <c r="U917" s="255" t="s">
        <v>40</v>
      </c>
      <c r="V917" s="255" t="s">
        <v>1037</v>
      </c>
      <c r="W917" s="255" t="s">
        <v>42</v>
      </c>
      <c r="X917" s="255" t="s">
        <v>1037</v>
      </c>
      <c r="Y917" s="256" t="s">
        <v>145</v>
      </c>
      <c r="Z917" s="209" t="s">
        <v>146</v>
      </c>
      <c r="AA917" s="209" t="s">
        <v>147</v>
      </c>
      <c r="AB917" s="247" t="s">
        <v>1129</v>
      </c>
      <c r="AC917" s="244" t="s">
        <v>1620</v>
      </c>
    </row>
    <row r="918" spans="1:29" ht="45" x14ac:dyDescent="0.2">
      <c r="A918" s="259">
        <v>2015520000970</v>
      </c>
      <c r="B918" s="260" t="s">
        <v>1561</v>
      </c>
      <c r="C918" s="209" t="s">
        <v>33</v>
      </c>
      <c r="D918" s="209" t="s">
        <v>1430</v>
      </c>
      <c r="E918" s="210">
        <f t="shared" si="55"/>
        <v>250000000</v>
      </c>
      <c r="F918" s="210"/>
      <c r="G918" s="210">
        <v>250000000</v>
      </c>
      <c r="H918" s="210"/>
      <c r="I918" s="210"/>
      <c r="J918" s="210"/>
      <c r="K918" s="210"/>
      <c r="L918" s="210">
        <f t="shared" si="57"/>
        <v>0</v>
      </c>
      <c r="M918" s="251"/>
      <c r="N918" s="250"/>
      <c r="O918" s="251"/>
      <c r="P918" s="251"/>
      <c r="Q918" s="251"/>
      <c r="R918" s="251"/>
      <c r="S918" s="210">
        <f t="shared" si="58"/>
        <v>250000000</v>
      </c>
      <c r="T918" s="258">
        <v>0</v>
      </c>
      <c r="U918" s="255" t="s">
        <v>40</v>
      </c>
      <c r="V918" s="255" t="s">
        <v>1037</v>
      </c>
      <c r="W918" s="255" t="s">
        <v>42</v>
      </c>
      <c r="X918" s="255" t="s">
        <v>1037</v>
      </c>
      <c r="Y918" s="256" t="s">
        <v>145</v>
      </c>
      <c r="Z918" s="209" t="s">
        <v>146</v>
      </c>
      <c r="AA918" s="209" t="s">
        <v>147</v>
      </c>
      <c r="AB918" s="247" t="s">
        <v>1129</v>
      </c>
      <c r="AC918" s="244" t="s">
        <v>1620</v>
      </c>
    </row>
    <row r="919" spans="1:29" ht="45" x14ac:dyDescent="0.2">
      <c r="A919" s="259">
        <v>2015520000971</v>
      </c>
      <c r="B919" s="260" t="s">
        <v>1562</v>
      </c>
      <c r="C919" s="209" t="s">
        <v>13</v>
      </c>
      <c r="D919" s="209" t="s">
        <v>1434</v>
      </c>
      <c r="E919" s="210">
        <f t="shared" si="55"/>
        <v>50000000</v>
      </c>
      <c r="F919" s="210"/>
      <c r="G919" s="210">
        <v>50000000</v>
      </c>
      <c r="H919" s="210"/>
      <c r="I919" s="210"/>
      <c r="J919" s="210"/>
      <c r="K919" s="210"/>
      <c r="L919" s="210">
        <f t="shared" si="57"/>
        <v>0</v>
      </c>
      <c r="M919" s="251"/>
      <c r="N919" s="250"/>
      <c r="O919" s="251"/>
      <c r="P919" s="251"/>
      <c r="Q919" s="251"/>
      <c r="R919" s="251"/>
      <c r="S919" s="210">
        <f t="shared" si="58"/>
        <v>50000000</v>
      </c>
      <c r="T919" s="258">
        <v>1000</v>
      </c>
      <c r="U919" s="255" t="s">
        <v>45</v>
      </c>
      <c r="V919" s="255" t="s">
        <v>1596</v>
      </c>
      <c r="W919" s="255" t="s">
        <v>29</v>
      </c>
      <c r="X919" s="255" t="s">
        <v>1596</v>
      </c>
      <c r="Y919" s="256" t="s">
        <v>145</v>
      </c>
      <c r="Z919" s="209" t="s">
        <v>278</v>
      </c>
      <c r="AA919" s="209" t="s">
        <v>413</v>
      </c>
      <c r="AB919" s="247" t="s">
        <v>1129</v>
      </c>
      <c r="AC919" s="244" t="s">
        <v>1620</v>
      </c>
    </row>
    <row r="920" spans="1:29" ht="45" x14ac:dyDescent="0.2">
      <c r="A920" s="259">
        <v>2015520000972</v>
      </c>
      <c r="B920" s="260" t="s">
        <v>1563</v>
      </c>
      <c r="C920" s="209" t="s">
        <v>13</v>
      </c>
      <c r="D920" s="209" t="s">
        <v>1434</v>
      </c>
      <c r="E920" s="210">
        <f t="shared" si="55"/>
        <v>100000000</v>
      </c>
      <c r="F920" s="210"/>
      <c r="G920" s="210">
        <v>100000000</v>
      </c>
      <c r="H920" s="210"/>
      <c r="I920" s="210"/>
      <c r="J920" s="210"/>
      <c r="K920" s="210"/>
      <c r="L920" s="210">
        <f t="shared" si="57"/>
        <v>20000000</v>
      </c>
      <c r="M920" s="210"/>
      <c r="N920" s="210">
        <v>20000000</v>
      </c>
      <c r="O920" s="210"/>
      <c r="P920" s="210"/>
      <c r="Q920" s="210"/>
      <c r="R920" s="210"/>
      <c r="S920" s="210">
        <f t="shared" si="58"/>
        <v>120000000</v>
      </c>
      <c r="T920" s="258">
        <v>300</v>
      </c>
      <c r="U920" s="255" t="s">
        <v>45</v>
      </c>
      <c r="V920" s="255" t="s">
        <v>1596</v>
      </c>
      <c r="W920" s="255" t="s">
        <v>17</v>
      </c>
      <c r="X920" s="255" t="s">
        <v>1596</v>
      </c>
      <c r="Y920" s="256" t="s">
        <v>145</v>
      </c>
      <c r="Z920" s="209" t="s">
        <v>278</v>
      </c>
      <c r="AA920" s="209" t="s">
        <v>413</v>
      </c>
      <c r="AB920" s="247" t="s">
        <v>1129</v>
      </c>
      <c r="AC920" s="244" t="s">
        <v>1620</v>
      </c>
    </row>
    <row r="921" spans="1:29" ht="45" x14ac:dyDescent="0.2">
      <c r="A921" s="259">
        <v>2015520000973</v>
      </c>
      <c r="B921" s="260" t="s">
        <v>1564</v>
      </c>
      <c r="C921" s="209" t="s">
        <v>13</v>
      </c>
      <c r="D921" s="209" t="s">
        <v>1434</v>
      </c>
      <c r="E921" s="210">
        <f t="shared" si="55"/>
        <v>1290300000</v>
      </c>
      <c r="F921" s="210"/>
      <c r="G921" s="210"/>
      <c r="H921" s="210"/>
      <c r="I921" s="210"/>
      <c r="J921" s="210"/>
      <c r="K921" s="210">
        <v>1290300000</v>
      </c>
      <c r="L921" s="210">
        <f t="shared" si="57"/>
        <v>0</v>
      </c>
      <c r="M921" s="251"/>
      <c r="N921" s="250"/>
      <c r="O921" s="251"/>
      <c r="P921" s="251"/>
      <c r="Q921" s="251"/>
      <c r="R921" s="251"/>
      <c r="S921" s="210">
        <f t="shared" si="58"/>
        <v>1290300000</v>
      </c>
      <c r="T921" s="258">
        <v>261641</v>
      </c>
      <c r="U921" s="255" t="s">
        <v>49</v>
      </c>
      <c r="V921" s="255" t="s">
        <v>1596</v>
      </c>
      <c r="W921" s="255" t="s">
        <v>29</v>
      </c>
      <c r="X921" s="255" t="s">
        <v>1596</v>
      </c>
      <c r="Y921" s="256" t="s">
        <v>159</v>
      </c>
      <c r="Z921" s="209" t="s">
        <v>160</v>
      </c>
      <c r="AA921" s="209" t="s">
        <v>161</v>
      </c>
      <c r="AB921" s="247" t="s">
        <v>1129</v>
      </c>
      <c r="AC921" s="244" t="s">
        <v>1620</v>
      </c>
    </row>
    <row r="922" spans="1:29" ht="60" x14ac:dyDescent="0.2">
      <c r="A922" s="259">
        <v>2015520000974</v>
      </c>
      <c r="B922" s="260" t="s">
        <v>1565</v>
      </c>
      <c r="C922" s="209" t="s">
        <v>13</v>
      </c>
      <c r="D922" s="209" t="s">
        <v>1434</v>
      </c>
      <c r="E922" s="210">
        <f t="shared" si="55"/>
        <v>125000000</v>
      </c>
      <c r="F922" s="210"/>
      <c r="G922" s="210">
        <v>125000000</v>
      </c>
      <c r="H922" s="210"/>
      <c r="I922" s="210"/>
      <c r="J922" s="210"/>
      <c r="K922" s="210"/>
      <c r="L922" s="210">
        <f t="shared" si="57"/>
        <v>0</v>
      </c>
      <c r="M922" s="251"/>
      <c r="N922" s="250"/>
      <c r="O922" s="251"/>
      <c r="P922" s="251"/>
      <c r="Q922" s="251"/>
      <c r="R922" s="251"/>
      <c r="S922" s="210">
        <f t="shared" si="58"/>
        <v>125000000</v>
      </c>
      <c r="T922" s="258">
        <v>1744275</v>
      </c>
      <c r="U922" s="255" t="s">
        <v>49</v>
      </c>
      <c r="V922" s="255" t="s">
        <v>562</v>
      </c>
      <c r="W922" s="255" t="s">
        <v>17</v>
      </c>
      <c r="X922" s="255" t="s">
        <v>562</v>
      </c>
      <c r="Y922" s="256" t="s">
        <v>311</v>
      </c>
      <c r="Z922" s="209" t="s">
        <v>312</v>
      </c>
      <c r="AA922" s="209" t="s">
        <v>313</v>
      </c>
      <c r="AB922" s="247" t="s">
        <v>1129</v>
      </c>
      <c r="AC922" s="244" t="s">
        <v>1620</v>
      </c>
    </row>
    <row r="923" spans="1:29" ht="45" x14ac:dyDescent="0.2">
      <c r="A923" s="259">
        <v>2016520000931</v>
      </c>
      <c r="B923" s="260" t="s">
        <v>1566</v>
      </c>
      <c r="C923" s="209" t="s">
        <v>13</v>
      </c>
      <c r="D923" s="209" t="s">
        <v>1434</v>
      </c>
      <c r="E923" s="210">
        <f t="shared" si="55"/>
        <v>3637004004</v>
      </c>
      <c r="F923" s="210">
        <v>1480000000</v>
      </c>
      <c r="G923" s="210">
        <v>2157004004</v>
      </c>
      <c r="H923" s="210"/>
      <c r="I923" s="210"/>
      <c r="J923" s="210"/>
      <c r="K923" s="210"/>
      <c r="L923" s="210">
        <f t="shared" si="57"/>
        <v>0</v>
      </c>
      <c r="M923" s="251"/>
      <c r="N923" s="250"/>
      <c r="O923" s="251"/>
      <c r="P923" s="251"/>
      <c r="Q923" s="251"/>
      <c r="R923" s="251"/>
      <c r="S923" s="210">
        <f t="shared" si="58"/>
        <v>3637004004</v>
      </c>
      <c r="T923" s="258">
        <v>15000</v>
      </c>
      <c r="U923" s="255" t="s">
        <v>32</v>
      </c>
      <c r="V923" s="255" t="s">
        <v>1612</v>
      </c>
      <c r="W923" s="255" t="s">
        <v>14</v>
      </c>
      <c r="X923" s="257" t="s">
        <v>1608</v>
      </c>
      <c r="Y923" s="256"/>
      <c r="Z923" s="209"/>
      <c r="AA923" s="209"/>
      <c r="AB923" s="247" t="s">
        <v>1129</v>
      </c>
      <c r="AC923" s="243" t="s">
        <v>1646</v>
      </c>
    </row>
    <row r="924" spans="1:29" ht="45" x14ac:dyDescent="0.2">
      <c r="A924" s="259">
        <v>2016520000938</v>
      </c>
      <c r="B924" s="260" t="s">
        <v>1533</v>
      </c>
      <c r="C924" s="209" t="s">
        <v>16</v>
      </c>
      <c r="D924" s="209" t="s">
        <v>1428</v>
      </c>
      <c r="E924" s="210">
        <f t="shared" si="55"/>
        <v>0</v>
      </c>
      <c r="F924" s="210"/>
      <c r="G924" s="210"/>
      <c r="H924" s="210"/>
      <c r="I924" s="210"/>
      <c r="J924" s="210"/>
      <c r="K924" s="210"/>
      <c r="L924" s="210">
        <f t="shared" si="57"/>
        <v>0</v>
      </c>
      <c r="M924" s="251"/>
      <c r="N924" s="250"/>
      <c r="O924" s="251"/>
      <c r="P924" s="251"/>
      <c r="Q924" s="251"/>
      <c r="R924" s="251"/>
      <c r="S924" s="210">
        <f t="shared" si="58"/>
        <v>0</v>
      </c>
      <c r="T924" s="258"/>
      <c r="U924" s="255" t="s">
        <v>12</v>
      </c>
      <c r="V924" s="255" t="s">
        <v>1613</v>
      </c>
      <c r="W924" s="255" t="s">
        <v>29</v>
      </c>
      <c r="X924" s="255" t="s">
        <v>1606</v>
      </c>
      <c r="Y924" s="256" t="s">
        <v>145</v>
      </c>
      <c r="Z924" s="209" t="s">
        <v>278</v>
      </c>
      <c r="AA924" s="209" t="s">
        <v>413</v>
      </c>
      <c r="AB924" s="245" t="s">
        <v>1134</v>
      </c>
      <c r="AC924" s="243" t="s">
        <v>1647</v>
      </c>
    </row>
    <row r="925" spans="1:29" ht="45" x14ac:dyDescent="0.2">
      <c r="A925" s="259">
        <v>2016520000943</v>
      </c>
      <c r="B925" s="260" t="s">
        <v>1536</v>
      </c>
      <c r="C925" s="209" t="s">
        <v>73</v>
      </c>
      <c r="D925" s="209" t="s">
        <v>1431</v>
      </c>
      <c r="E925" s="210">
        <f t="shared" si="55"/>
        <v>0</v>
      </c>
      <c r="F925" s="210"/>
      <c r="G925" s="210"/>
      <c r="H925" s="210"/>
      <c r="I925" s="210"/>
      <c r="J925" s="210"/>
      <c r="K925" s="210"/>
      <c r="L925" s="210">
        <f t="shared" si="57"/>
        <v>0</v>
      </c>
      <c r="M925" s="251"/>
      <c r="N925" s="250"/>
      <c r="O925" s="251"/>
      <c r="P925" s="251"/>
      <c r="Q925" s="251"/>
      <c r="R925" s="251"/>
      <c r="S925" s="210">
        <f t="shared" si="58"/>
        <v>0</v>
      </c>
      <c r="T925" s="258"/>
      <c r="U925" s="255" t="s">
        <v>12</v>
      </c>
      <c r="V925" s="255" t="s">
        <v>562</v>
      </c>
      <c r="W925" s="255" t="s">
        <v>29</v>
      </c>
      <c r="X925" s="255" t="s">
        <v>562</v>
      </c>
      <c r="Y925" s="256" t="s">
        <v>145</v>
      </c>
      <c r="Z925" s="209" t="s">
        <v>146</v>
      </c>
      <c r="AA925" s="209" t="s">
        <v>1659</v>
      </c>
      <c r="AB925" s="245" t="s">
        <v>1134</v>
      </c>
      <c r="AC925" s="243" t="s">
        <v>1648</v>
      </c>
    </row>
    <row r="926" spans="1:29" ht="30" x14ac:dyDescent="0.2">
      <c r="A926" s="259">
        <v>2016520000954</v>
      </c>
      <c r="B926" s="260" t="s">
        <v>1567</v>
      </c>
      <c r="C926" s="209" t="s">
        <v>13</v>
      </c>
      <c r="D926" s="209" t="s">
        <v>1434</v>
      </c>
      <c r="E926" s="210">
        <f t="shared" si="55"/>
        <v>0</v>
      </c>
      <c r="F926" s="210"/>
      <c r="G926" s="210"/>
      <c r="H926" s="210"/>
      <c r="I926" s="210"/>
      <c r="J926" s="210"/>
      <c r="K926" s="210"/>
      <c r="L926" s="210">
        <f t="shared" ref="L926:L957" si="59">SUBTOTAL(9,M926:R926)</f>
        <v>0</v>
      </c>
      <c r="M926" s="251"/>
      <c r="N926" s="250"/>
      <c r="O926" s="251"/>
      <c r="P926" s="251"/>
      <c r="Q926" s="251"/>
      <c r="R926" s="251"/>
      <c r="S926" s="210">
        <f t="shared" si="58"/>
        <v>0</v>
      </c>
      <c r="T926" s="258"/>
      <c r="U926" s="255" t="s">
        <v>446</v>
      </c>
      <c r="V926" s="255" t="s">
        <v>562</v>
      </c>
      <c r="W926" s="255" t="s">
        <v>104</v>
      </c>
      <c r="X926" s="255" t="s">
        <v>562</v>
      </c>
      <c r="Y926" s="256" t="s">
        <v>167</v>
      </c>
      <c r="Z926" s="209" t="s">
        <v>448</v>
      </c>
      <c r="AA926" s="209" t="s">
        <v>672</v>
      </c>
      <c r="AB926" s="245" t="s">
        <v>1134</v>
      </c>
      <c r="AC926" s="243" t="s">
        <v>1648</v>
      </c>
    </row>
    <row r="927" spans="1:29" ht="30" x14ac:dyDescent="0.2">
      <c r="A927" s="259">
        <v>2016520000955</v>
      </c>
      <c r="B927" s="260" t="s">
        <v>1567</v>
      </c>
      <c r="C927" s="209" t="s">
        <v>13</v>
      </c>
      <c r="D927" s="209" t="s">
        <v>1434</v>
      </c>
      <c r="E927" s="210">
        <f t="shared" si="55"/>
        <v>0</v>
      </c>
      <c r="F927" s="210"/>
      <c r="G927" s="210"/>
      <c r="H927" s="210"/>
      <c r="I927" s="210"/>
      <c r="J927" s="210"/>
      <c r="K927" s="210"/>
      <c r="L927" s="210">
        <f t="shared" si="59"/>
        <v>0</v>
      </c>
      <c r="M927" s="251"/>
      <c r="N927" s="250"/>
      <c r="O927" s="251"/>
      <c r="P927" s="251"/>
      <c r="Q927" s="251"/>
      <c r="R927" s="251"/>
      <c r="S927" s="210">
        <f t="shared" si="58"/>
        <v>0</v>
      </c>
      <c r="T927" s="258"/>
      <c r="U927" s="255" t="s">
        <v>446</v>
      </c>
      <c r="V927" s="255" t="s">
        <v>1596</v>
      </c>
      <c r="W927" s="255" t="s">
        <v>104</v>
      </c>
      <c r="X927" s="255" t="s">
        <v>562</v>
      </c>
      <c r="Y927" s="256" t="s">
        <v>167</v>
      </c>
      <c r="Z927" s="209" t="s">
        <v>448</v>
      </c>
      <c r="AA927" s="209" t="s">
        <v>672</v>
      </c>
      <c r="AB927" s="245" t="s">
        <v>1134</v>
      </c>
      <c r="AC927" s="243" t="s">
        <v>1649</v>
      </c>
    </row>
    <row r="928" spans="1:29" ht="60" x14ac:dyDescent="0.2">
      <c r="A928" s="259">
        <v>2016520000975</v>
      </c>
      <c r="B928" s="260" t="s">
        <v>1568</v>
      </c>
      <c r="C928" s="209" t="s">
        <v>16</v>
      </c>
      <c r="D928" s="209" t="s">
        <v>1428</v>
      </c>
      <c r="E928" s="210">
        <f t="shared" si="55"/>
        <v>450000000</v>
      </c>
      <c r="F928" s="210"/>
      <c r="G928" s="210">
        <v>250000000</v>
      </c>
      <c r="H928" s="210">
        <v>200000000</v>
      </c>
      <c r="I928" s="210"/>
      <c r="J928" s="210"/>
      <c r="K928" s="210"/>
      <c r="L928" s="210">
        <f t="shared" si="59"/>
        <v>0</v>
      </c>
      <c r="M928" s="251"/>
      <c r="N928" s="250"/>
      <c r="O928" s="251"/>
      <c r="P928" s="251"/>
      <c r="Q928" s="251"/>
      <c r="R928" s="251"/>
      <c r="S928" s="210">
        <f t="shared" si="58"/>
        <v>450000000</v>
      </c>
      <c r="T928" s="258">
        <v>445511</v>
      </c>
      <c r="U928" s="255" t="s">
        <v>49</v>
      </c>
      <c r="V928" s="255" t="s">
        <v>1614</v>
      </c>
      <c r="W928" s="255" t="s">
        <v>17</v>
      </c>
      <c r="X928" s="255" t="s">
        <v>562</v>
      </c>
      <c r="Y928" s="256" t="s">
        <v>194</v>
      </c>
      <c r="Z928" s="209" t="s">
        <v>402</v>
      </c>
      <c r="AA928" s="209" t="s">
        <v>403</v>
      </c>
      <c r="AB928" s="247" t="s">
        <v>1129</v>
      </c>
      <c r="AC928" s="243" t="s">
        <v>1650</v>
      </c>
    </row>
    <row r="1048576" spans="4:4" x14ac:dyDescent="0.2">
      <c r="D1048576" s="209"/>
    </row>
  </sheetData>
  <autoFilter ref="A8:KF928">
    <filterColumn colId="0">
      <colorFilter dxfId="0"/>
    </filterColumn>
  </autoFilter>
  <mergeCells count="17">
    <mergeCell ref="AD7:AD8"/>
    <mergeCell ref="L7:R7"/>
    <mergeCell ref="Y7:AA7"/>
    <mergeCell ref="AB7:AB8"/>
    <mergeCell ref="AC7:AC8"/>
    <mergeCell ref="S7:S8"/>
    <mergeCell ref="T7:T8"/>
    <mergeCell ref="U7:U8"/>
    <mergeCell ref="V7:V8"/>
    <mergeCell ref="W7:W8"/>
    <mergeCell ref="X7:X8"/>
    <mergeCell ref="A3:C3"/>
    <mergeCell ref="A7:A8"/>
    <mergeCell ref="B7:B8"/>
    <mergeCell ref="C7:C8"/>
    <mergeCell ref="E7:K7"/>
    <mergeCell ref="D7:D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TH1047787"/>
  <sheetViews>
    <sheetView topLeftCell="A7" zoomScale="85" zoomScaleNormal="85" workbookViewId="0">
      <pane xSplit="6495" ySplit="1350" activePane="bottomRight"/>
      <selection activeCell="J3" sqref="J3"/>
      <selection pane="topRight" activeCell="AD7" sqref="AD1:LR1048576"/>
      <selection pane="bottomLeft" activeCell="A13" sqref="A13"/>
      <selection pane="bottomRight"/>
    </sheetView>
  </sheetViews>
  <sheetFormatPr baseColWidth="10" defaultRowHeight="15" x14ac:dyDescent="0.25"/>
  <cols>
    <col min="1" max="1" width="18.140625" style="1" customWidth="1"/>
    <col min="2" max="2" width="50.85546875" style="1" customWidth="1"/>
    <col min="3" max="4" width="15" style="169" customWidth="1"/>
    <col min="5" max="5" width="19.140625" style="164" customWidth="1"/>
    <col min="6" max="6" width="17.140625" style="164" customWidth="1"/>
    <col min="7" max="7" width="19.5703125" style="164" customWidth="1"/>
    <col min="8" max="8" width="17.140625" style="164" bestFit="1" customWidth="1"/>
    <col min="9" max="9" width="15.5703125" style="1" customWidth="1"/>
    <col min="10" max="10" width="22.28515625" style="1" bestFit="1" customWidth="1"/>
    <col min="11" max="11" width="15.85546875" style="1" customWidth="1"/>
    <col min="12" max="12" width="16.5703125" style="164" customWidth="1"/>
    <col min="13" max="13" width="16.85546875" style="1" customWidth="1"/>
    <col min="14" max="14" width="15.7109375" style="164" customWidth="1"/>
    <col min="15" max="15" width="15.7109375" style="1" customWidth="1"/>
    <col min="16" max="16" width="16.42578125" style="1" customWidth="1"/>
    <col min="17" max="17" width="16.85546875" style="1" customWidth="1"/>
    <col min="18" max="18" width="17.28515625" style="1" customWidth="1"/>
    <col min="19" max="19" width="17.5703125" style="1" customWidth="1"/>
    <col min="20" max="20" width="19.7109375" style="1" customWidth="1"/>
    <col min="21" max="21" width="23.42578125" style="1" customWidth="1"/>
    <col min="22" max="22" width="22.140625" style="1" customWidth="1"/>
    <col min="23" max="23" width="21.7109375" style="1" customWidth="1"/>
    <col min="24" max="24" width="31" style="1" customWidth="1"/>
    <col min="25" max="25" width="22.5703125" style="1" customWidth="1"/>
    <col min="26" max="26" width="25.28515625" style="1" customWidth="1"/>
    <col min="27" max="27" width="24.85546875" style="1" customWidth="1"/>
    <col min="28" max="28" width="19.5703125" style="1" customWidth="1"/>
    <col min="29" max="29" width="23.5703125" style="1" bestFit="1" customWidth="1"/>
    <col min="30" max="16384" width="11.42578125" style="1"/>
  </cols>
  <sheetData>
    <row r="2" spans="1:16076" ht="16.5" x14ac:dyDescent="0.25">
      <c r="A2" s="59" t="s">
        <v>1117</v>
      </c>
      <c r="B2" s="59"/>
      <c r="C2" s="168"/>
      <c r="D2" s="168"/>
    </row>
    <row r="3" spans="1:16076" ht="17.25" x14ac:dyDescent="0.3">
      <c r="A3" s="262" t="s">
        <v>1119</v>
      </c>
      <c r="B3" s="262"/>
      <c r="C3" s="262"/>
      <c r="D3" s="173"/>
      <c r="E3" s="167"/>
      <c r="F3" s="167"/>
      <c r="L3" s="166"/>
    </row>
    <row r="4" spans="1:16076" ht="15.75" x14ac:dyDescent="0.25">
      <c r="A4" s="49"/>
      <c r="B4" s="49"/>
      <c r="L4" s="171"/>
      <c r="M4" s="149"/>
    </row>
    <row r="5" spans="1:16076" ht="19.5" x14ac:dyDescent="0.3">
      <c r="A5" s="50" t="s">
        <v>1441</v>
      </c>
      <c r="B5" s="50"/>
      <c r="C5" s="170"/>
      <c r="D5" s="170"/>
      <c r="E5" s="165"/>
      <c r="F5" s="165"/>
      <c r="G5" s="165"/>
      <c r="H5" s="165"/>
      <c r="I5" s="51"/>
      <c r="J5" s="51"/>
      <c r="K5" s="51"/>
      <c r="L5" s="165"/>
      <c r="M5" s="51"/>
      <c r="S5" s="55"/>
    </row>
    <row r="7" spans="1:16076" x14ac:dyDescent="0.25">
      <c r="A7" s="266" t="s">
        <v>0</v>
      </c>
      <c r="B7" s="266" t="s">
        <v>1</v>
      </c>
      <c r="C7" s="263" t="s">
        <v>1416</v>
      </c>
      <c r="D7" s="263" t="s">
        <v>1417</v>
      </c>
      <c r="E7" s="281" t="s">
        <v>1121</v>
      </c>
      <c r="F7" s="282"/>
      <c r="G7" s="282"/>
      <c r="H7" s="282"/>
      <c r="I7" s="282"/>
      <c r="J7" s="282"/>
      <c r="K7" s="283"/>
      <c r="L7" s="281" t="s">
        <v>1122</v>
      </c>
      <c r="M7" s="282"/>
      <c r="N7" s="282"/>
      <c r="O7" s="282"/>
      <c r="P7" s="282"/>
      <c r="Q7" s="282"/>
      <c r="R7" s="283"/>
      <c r="S7" s="263" t="s">
        <v>1123</v>
      </c>
      <c r="T7" s="263" t="s">
        <v>1114</v>
      </c>
      <c r="U7" s="268" t="s">
        <v>1115</v>
      </c>
      <c r="V7" s="266" t="s">
        <v>4</v>
      </c>
      <c r="W7" s="268" t="s">
        <v>5</v>
      </c>
      <c r="X7" s="266" t="s">
        <v>6</v>
      </c>
      <c r="Y7" s="265" t="s">
        <v>1116</v>
      </c>
      <c r="Z7" s="265"/>
      <c r="AA7" s="265"/>
      <c r="AB7" s="263" t="s">
        <v>10</v>
      </c>
      <c r="AC7" s="263" t="s">
        <v>1124</v>
      </c>
    </row>
    <row r="8" spans="1:16076" ht="42.75" x14ac:dyDescent="0.25">
      <c r="A8" s="267"/>
      <c r="B8" s="267"/>
      <c r="C8" s="264"/>
      <c r="D8" s="264"/>
      <c r="E8" s="174" t="s">
        <v>2</v>
      </c>
      <c r="F8" s="174" t="s">
        <v>1341</v>
      </c>
      <c r="G8" s="174" t="s">
        <v>1340</v>
      </c>
      <c r="H8" s="174" t="s">
        <v>1338</v>
      </c>
      <c r="I8" s="174" t="s">
        <v>1440</v>
      </c>
      <c r="J8" s="174" t="s">
        <v>1342</v>
      </c>
      <c r="K8" s="174" t="s">
        <v>1339</v>
      </c>
      <c r="L8" s="174" t="s">
        <v>1127</v>
      </c>
      <c r="M8" s="174" t="s">
        <v>1341</v>
      </c>
      <c r="N8" s="174" t="s">
        <v>1340</v>
      </c>
      <c r="O8" s="174" t="s">
        <v>1338</v>
      </c>
      <c r="P8" s="174" t="s">
        <v>1343</v>
      </c>
      <c r="Q8" s="174" t="s">
        <v>1342</v>
      </c>
      <c r="R8" s="174" t="s">
        <v>1339</v>
      </c>
      <c r="S8" s="264"/>
      <c r="T8" s="264"/>
      <c r="U8" s="269"/>
      <c r="V8" s="267"/>
      <c r="W8" s="269"/>
      <c r="X8" s="267"/>
      <c r="Y8" s="174" t="s">
        <v>7</v>
      </c>
      <c r="Z8" s="174" t="s">
        <v>8</v>
      </c>
      <c r="AA8" s="174" t="s">
        <v>9</v>
      </c>
      <c r="AB8" s="264"/>
      <c r="AC8" s="264"/>
    </row>
    <row r="9" spans="1:16076" s="56" customFormat="1" ht="45" x14ac:dyDescent="0.25">
      <c r="A9" s="175">
        <v>2012003520001</v>
      </c>
      <c r="B9" s="178" t="s">
        <v>1435</v>
      </c>
      <c r="C9" s="5" t="s">
        <v>35</v>
      </c>
      <c r="D9" s="181" t="s">
        <v>1439</v>
      </c>
      <c r="E9" s="184">
        <f>+F9+G9+H9+I9</f>
        <v>426000000</v>
      </c>
      <c r="F9" s="187"/>
      <c r="G9" s="185">
        <v>165000000</v>
      </c>
      <c r="H9" s="188"/>
      <c r="I9" s="185">
        <v>261000000</v>
      </c>
      <c r="J9" s="74"/>
      <c r="K9" s="74"/>
      <c r="L9" s="188"/>
      <c r="M9" s="74"/>
      <c r="N9" s="188"/>
      <c r="O9" s="74"/>
      <c r="P9" s="74"/>
      <c r="Q9" s="74"/>
      <c r="R9" s="74"/>
      <c r="S9" s="74"/>
      <c r="T9" s="6"/>
      <c r="U9" s="81" t="s">
        <v>1330</v>
      </c>
      <c r="V9" s="81" t="s">
        <v>562</v>
      </c>
      <c r="W9" s="81" t="s">
        <v>1331</v>
      </c>
      <c r="X9" s="5"/>
      <c r="Y9" s="189"/>
      <c r="Z9" s="189"/>
      <c r="AA9" s="189"/>
      <c r="AB9" s="74"/>
      <c r="AC9" s="193" t="s">
        <v>1442</v>
      </c>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row>
    <row r="10" spans="1:16076" s="56" customFormat="1" ht="60" x14ac:dyDescent="0.25">
      <c r="A10" s="176">
        <v>2012003520002</v>
      </c>
      <c r="B10" s="179" t="s">
        <v>1436</v>
      </c>
      <c r="C10" s="172" t="s">
        <v>436</v>
      </c>
      <c r="D10" s="182" t="s">
        <v>1439</v>
      </c>
      <c r="E10" s="184">
        <f>+F10+G10+H10+I10</f>
        <v>337623568</v>
      </c>
      <c r="F10" s="188"/>
      <c r="G10" s="188"/>
      <c r="H10" s="188"/>
      <c r="I10" s="185">
        <v>337623568</v>
      </c>
      <c r="J10" s="74"/>
      <c r="K10" s="74"/>
      <c r="L10" s="188"/>
      <c r="M10" s="63"/>
      <c r="N10" s="190"/>
      <c r="O10" s="191"/>
      <c r="P10" s="74"/>
      <c r="Q10" s="74"/>
      <c r="R10" s="74"/>
      <c r="S10" s="74"/>
      <c r="T10" s="74"/>
      <c r="U10" s="81" t="s">
        <v>1330</v>
      </c>
      <c r="V10" s="81" t="s">
        <v>562</v>
      </c>
      <c r="W10" s="81" t="s">
        <v>1331</v>
      </c>
      <c r="X10" s="74"/>
      <c r="Y10" s="74"/>
      <c r="Z10" s="74"/>
      <c r="AA10" s="74"/>
      <c r="AB10" s="74"/>
      <c r="AC10" s="193" t="s">
        <v>1442</v>
      </c>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row>
    <row r="11" spans="1:16076" ht="75" x14ac:dyDescent="0.25">
      <c r="A11" s="177">
        <v>2012003520003</v>
      </c>
      <c r="B11" s="180" t="s">
        <v>1437</v>
      </c>
      <c r="C11" s="172" t="s">
        <v>35</v>
      </c>
      <c r="D11" s="183" t="s">
        <v>1439</v>
      </c>
      <c r="E11" s="186">
        <v>893021417</v>
      </c>
      <c r="F11" s="188"/>
      <c r="G11" s="188"/>
      <c r="H11" s="188"/>
      <c r="I11" s="185">
        <v>733021417</v>
      </c>
      <c r="J11" s="185">
        <v>150000000</v>
      </c>
      <c r="K11" s="74"/>
      <c r="L11" s="188"/>
      <c r="M11" s="74"/>
      <c r="N11" s="188"/>
      <c r="O11" s="74"/>
      <c r="P11" s="74"/>
      <c r="Q11" s="74"/>
      <c r="R11" s="74"/>
      <c r="S11" s="74"/>
      <c r="T11" s="74"/>
      <c r="U11" s="81" t="s">
        <v>51</v>
      </c>
      <c r="V11" s="81" t="s">
        <v>562</v>
      </c>
      <c r="W11" s="81" t="s">
        <v>1267</v>
      </c>
      <c r="X11" s="74"/>
      <c r="Y11" s="74"/>
      <c r="Z11" s="74"/>
      <c r="AA11" s="74"/>
      <c r="AB11" s="74"/>
      <c r="AC11" s="193" t="s">
        <v>1442</v>
      </c>
    </row>
    <row r="12" spans="1:16076" ht="75" x14ac:dyDescent="0.25">
      <c r="A12" s="176">
        <v>2014000030078</v>
      </c>
      <c r="B12" s="179" t="s">
        <v>1438</v>
      </c>
      <c r="C12" s="172" t="s">
        <v>35</v>
      </c>
      <c r="D12" s="107" t="s">
        <v>1439</v>
      </c>
      <c r="E12" s="185">
        <v>2985863727</v>
      </c>
      <c r="F12" s="188"/>
      <c r="G12" s="188"/>
      <c r="H12" s="188"/>
      <c r="I12" s="185">
        <v>680333060</v>
      </c>
      <c r="J12" s="74"/>
      <c r="K12" s="192">
        <f>+E12-I12</f>
        <v>2305530667</v>
      </c>
      <c r="L12" s="188"/>
      <c r="M12" s="74"/>
      <c r="N12" s="188"/>
      <c r="O12" s="74"/>
      <c r="P12" s="74"/>
      <c r="Q12" s="74"/>
      <c r="R12" s="74"/>
      <c r="S12" s="74"/>
      <c r="T12" s="74"/>
      <c r="U12" s="81" t="s">
        <v>1330</v>
      </c>
      <c r="V12" s="81" t="s">
        <v>562</v>
      </c>
      <c r="W12" s="81" t="s">
        <v>1331</v>
      </c>
      <c r="X12" s="74"/>
      <c r="Y12" s="74"/>
      <c r="Z12" s="74"/>
      <c r="AA12" s="74"/>
      <c r="AB12" s="74"/>
      <c r="AC12" s="193" t="s">
        <v>1443</v>
      </c>
    </row>
    <row r="1047787" spans="1:16076" s="164" customFormat="1" x14ac:dyDescent="0.25">
      <c r="A1047787" s="1"/>
      <c r="B1047787" s="1"/>
      <c r="C1047787" s="169"/>
      <c r="D1047787" s="81"/>
      <c r="I1047787" s="1"/>
      <c r="J1047787" s="1"/>
      <c r="K1047787" s="1"/>
      <c r="M1047787" s="1"/>
      <c r="O1047787" s="1"/>
      <c r="P1047787" s="1"/>
      <c r="Q1047787" s="1"/>
      <c r="R1047787" s="1"/>
      <c r="S1047787" s="1"/>
      <c r="T1047787" s="1"/>
      <c r="U1047787" s="1"/>
      <c r="V1047787" s="1"/>
      <c r="W1047787" s="1"/>
      <c r="X1047787" s="1"/>
      <c r="Y1047787" s="1"/>
      <c r="Z1047787" s="1"/>
      <c r="AA1047787" s="1"/>
      <c r="AB1047787" s="1"/>
      <c r="AC1047787" s="1"/>
      <c r="AD1047787" s="1"/>
      <c r="AE1047787" s="1"/>
      <c r="AF1047787" s="1"/>
      <c r="AG1047787" s="1"/>
      <c r="AH1047787" s="1"/>
      <c r="AI1047787" s="1"/>
      <c r="AJ1047787" s="1"/>
      <c r="AK1047787" s="1"/>
      <c r="AL1047787" s="1"/>
      <c r="AM1047787" s="1"/>
      <c r="AN1047787" s="1"/>
      <c r="AO1047787" s="1"/>
      <c r="AP1047787" s="1"/>
      <c r="AQ1047787" s="1"/>
      <c r="AR1047787" s="1"/>
      <c r="AS1047787" s="1"/>
      <c r="AT1047787" s="1"/>
      <c r="AU1047787" s="1"/>
      <c r="AV1047787" s="1"/>
      <c r="AW1047787" s="1"/>
      <c r="AX1047787" s="1"/>
      <c r="AY1047787" s="1"/>
      <c r="AZ1047787" s="1"/>
      <c r="BA1047787" s="1"/>
      <c r="BB1047787" s="1"/>
      <c r="BC1047787" s="1"/>
      <c r="BD1047787" s="1"/>
      <c r="BE1047787" s="1"/>
      <c r="BF1047787" s="1"/>
      <c r="BG1047787" s="1"/>
      <c r="BH1047787" s="1"/>
      <c r="BI1047787" s="1"/>
      <c r="BJ1047787" s="1"/>
      <c r="BK1047787" s="1"/>
      <c r="BL1047787" s="1"/>
      <c r="BM1047787" s="1"/>
      <c r="BN1047787" s="1"/>
      <c r="BO1047787" s="1"/>
      <c r="BP1047787" s="1"/>
      <c r="BQ1047787" s="1"/>
      <c r="BR1047787" s="1"/>
      <c r="BS1047787" s="1"/>
      <c r="BT1047787" s="1"/>
      <c r="BU1047787" s="1"/>
      <c r="BV1047787" s="1"/>
      <c r="BW1047787" s="1"/>
      <c r="BX1047787" s="1"/>
      <c r="BY1047787" s="1"/>
      <c r="BZ1047787" s="1"/>
      <c r="CA1047787" s="1"/>
      <c r="CB1047787" s="1"/>
      <c r="CC1047787" s="1"/>
      <c r="CD1047787" s="1"/>
      <c r="CE1047787" s="1"/>
      <c r="CF1047787" s="1"/>
      <c r="CG1047787" s="1"/>
      <c r="CH1047787" s="1"/>
      <c r="CI1047787" s="1"/>
      <c r="CJ1047787" s="1"/>
      <c r="CK1047787" s="1"/>
      <c r="CL1047787" s="1"/>
      <c r="CM1047787" s="1"/>
      <c r="CN1047787" s="1"/>
      <c r="CO1047787" s="1"/>
      <c r="CP1047787" s="1"/>
      <c r="CQ1047787" s="1"/>
      <c r="CR1047787" s="1"/>
      <c r="CS1047787" s="1"/>
      <c r="CT1047787" s="1"/>
      <c r="CU1047787" s="1"/>
      <c r="CV1047787" s="1"/>
      <c r="CW1047787" s="1"/>
      <c r="CX1047787" s="1"/>
      <c r="CY1047787" s="1"/>
      <c r="CZ1047787" s="1"/>
      <c r="DA1047787" s="1"/>
      <c r="DB1047787" s="1"/>
      <c r="DC1047787" s="1"/>
      <c r="DD1047787" s="1"/>
      <c r="DE1047787" s="1"/>
      <c r="DF1047787" s="1"/>
      <c r="DG1047787" s="1"/>
      <c r="DH1047787" s="1"/>
      <c r="DI1047787" s="1"/>
      <c r="DJ1047787" s="1"/>
      <c r="DK1047787" s="1"/>
      <c r="DL1047787" s="1"/>
      <c r="DM1047787" s="1"/>
      <c r="DN1047787" s="1"/>
      <c r="DO1047787" s="1"/>
      <c r="DP1047787" s="1"/>
      <c r="DQ1047787" s="1"/>
      <c r="DR1047787" s="1"/>
      <c r="DS1047787" s="1"/>
      <c r="DT1047787" s="1"/>
      <c r="DU1047787" s="1"/>
      <c r="DV1047787" s="1"/>
      <c r="DW1047787" s="1"/>
      <c r="DX1047787" s="1"/>
      <c r="DY1047787" s="1"/>
      <c r="DZ1047787" s="1"/>
      <c r="EA1047787" s="1"/>
      <c r="EB1047787" s="1"/>
      <c r="EC1047787" s="1"/>
      <c r="ED1047787" s="1"/>
      <c r="EE1047787" s="1"/>
      <c r="EF1047787" s="1"/>
      <c r="EG1047787" s="1"/>
      <c r="EH1047787" s="1"/>
      <c r="EI1047787" s="1"/>
      <c r="EJ1047787" s="1"/>
      <c r="EK1047787" s="1"/>
      <c r="EL1047787" s="1"/>
      <c r="EM1047787" s="1"/>
      <c r="EN1047787" s="1"/>
      <c r="EO1047787" s="1"/>
      <c r="EP1047787" s="1"/>
      <c r="EQ1047787" s="1"/>
      <c r="ER1047787" s="1"/>
      <c r="ES1047787" s="1"/>
      <c r="ET1047787" s="1"/>
      <c r="EU1047787" s="1"/>
      <c r="EV1047787" s="1"/>
      <c r="EW1047787" s="1"/>
      <c r="EX1047787" s="1"/>
      <c r="EY1047787" s="1"/>
      <c r="EZ1047787" s="1"/>
      <c r="FA1047787" s="1"/>
      <c r="FB1047787" s="1"/>
      <c r="FC1047787" s="1"/>
      <c r="FD1047787" s="1"/>
      <c r="FE1047787" s="1"/>
      <c r="FF1047787" s="1"/>
      <c r="FG1047787" s="1"/>
      <c r="FH1047787" s="1"/>
      <c r="FI1047787" s="1"/>
      <c r="FJ1047787" s="1"/>
      <c r="FK1047787" s="1"/>
      <c r="FL1047787" s="1"/>
      <c r="FM1047787" s="1"/>
      <c r="FN1047787" s="1"/>
      <c r="FO1047787" s="1"/>
      <c r="FP1047787" s="1"/>
      <c r="FQ1047787" s="1"/>
      <c r="FR1047787" s="1"/>
      <c r="FS1047787" s="1"/>
      <c r="FT1047787" s="1"/>
      <c r="FU1047787" s="1"/>
      <c r="FV1047787" s="1"/>
      <c r="FW1047787" s="1"/>
      <c r="FX1047787" s="1"/>
      <c r="FY1047787" s="1"/>
      <c r="FZ1047787" s="1"/>
      <c r="GA1047787" s="1"/>
      <c r="GB1047787" s="1"/>
      <c r="GC1047787" s="1"/>
      <c r="GD1047787" s="1"/>
      <c r="GE1047787" s="1"/>
      <c r="GF1047787" s="1"/>
      <c r="GG1047787" s="1"/>
      <c r="GH1047787" s="1"/>
      <c r="GI1047787" s="1"/>
      <c r="GJ1047787" s="1"/>
      <c r="GK1047787" s="1"/>
      <c r="GL1047787" s="1"/>
      <c r="GM1047787" s="1"/>
      <c r="GN1047787" s="1"/>
      <c r="GO1047787" s="1"/>
      <c r="GP1047787" s="1"/>
      <c r="GQ1047787" s="1"/>
      <c r="GR1047787" s="1"/>
      <c r="GS1047787" s="1"/>
      <c r="GT1047787" s="1"/>
      <c r="GU1047787" s="1"/>
      <c r="GV1047787" s="1"/>
      <c r="GW1047787" s="1"/>
      <c r="GX1047787" s="1"/>
      <c r="GY1047787" s="1"/>
      <c r="GZ1047787" s="1"/>
      <c r="HA1047787" s="1"/>
      <c r="HB1047787" s="1"/>
      <c r="HC1047787" s="1"/>
      <c r="HD1047787" s="1"/>
      <c r="HE1047787" s="1"/>
      <c r="HF1047787" s="1"/>
      <c r="HG1047787" s="1"/>
      <c r="HH1047787" s="1"/>
      <c r="HI1047787" s="1"/>
      <c r="HJ1047787" s="1"/>
      <c r="HK1047787" s="1"/>
      <c r="HL1047787" s="1"/>
      <c r="HM1047787" s="1"/>
      <c r="HN1047787" s="1"/>
      <c r="HO1047787" s="1"/>
      <c r="HP1047787" s="1"/>
      <c r="HQ1047787" s="1"/>
      <c r="HR1047787" s="1"/>
      <c r="HS1047787" s="1"/>
      <c r="HT1047787" s="1"/>
      <c r="HU1047787" s="1"/>
      <c r="HV1047787" s="1"/>
      <c r="HW1047787" s="1"/>
      <c r="HX1047787" s="1"/>
      <c r="HY1047787" s="1"/>
      <c r="HZ1047787" s="1"/>
      <c r="IA1047787" s="1"/>
      <c r="IB1047787" s="1"/>
      <c r="IC1047787" s="1"/>
      <c r="ID1047787" s="1"/>
      <c r="IE1047787" s="1"/>
      <c r="IF1047787" s="1"/>
      <c r="IG1047787" s="1"/>
      <c r="IH1047787" s="1"/>
      <c r="II1047787" s="1"/>
      <c r="IJ1047787" s="1"/>
      <c r="IK1047787" s="1"/>
      <c r="IL1047787" s="1"/>
      <c r="IM1047787" s="1"/>
      <c r="IN1047787" s="1"/>
      <c r="IO1047787" s="1"/>
      <c r="IP1047787" s="1"/>
      <c r="IQ1047787" s="1"/>
      <c r="IR1047787" s="1"/>
      <c r="IS1047787" s="1"/>
      <c r="IT1047787" s="1"/>
      <c r="IU1047787" s="1"/>
      <c r="IV1047787" s="1"/>
      <c r="IW1047787" s="1"/>
      <c r="IX1047787" s="1"/>
      <c r="IY1047787" s="1"/>
      <c r="IZ1047787" s="1"/>
      <c r="JA1047787" s="1"/>
      <c r="JB1047787" s="1"/>
      <c r="JC1047787" s="1"/>
      <c r="JD1047787" s="1"/>
      <c r="JE1047787" s="1"/>
      <c r="JF1047787" s="1"/>
      <c r="JG1047787" s="1"/>
      <c r="JH1047787" s="1"/>
      <c r="JI1047787" s="1"/>
      <c r="JJ1047787" s="1"/>
      <c r="JK1047787" s="1"/>
      <c r="JL1047787" s="1"/>
      <c r="JM1047787" s="1"/>
      <c r="JN1047787" s="1"/>
      <c r="JO1047787" s="1"/>
      <c r="JP1047787" s="1"/>
      <c r="JQ1047787" s="1"/>
      <c r="JR1047787" s="1"/>
      <c r="JS1047787" s="1"/>
      <c r="JT1047787" s="1"/>
      <c r="JU1047787" s="1"/>
      <c r="JV1047787" s="1"/>
      <c r="JW1047787" s="1"/>
      <c r="JX1047787" s="1"/>
      <c r="JY1047787" s="1"/>
      <c r="JZ1047787" s="1"/>
      <c r="KA1047787" s="1"/>
      <c r="KB1047787" s="1"/>
      <c r="KC1047787" s="1"/>
      <c r="KD1047787" s="1"/>
      <c r="KE1047787" s="1"/>
      <c r="KF1047787" s="1"/>
      <c r="KG1047787" s="1"/>
      <c r="KH1047787" s="1"/>
      <c r="KI1047787" s="1"/>
      <c r="KJ1047787" s="1"/>
      <c r="KK1047787" s="1"/>
      <c r="KL1047787" s="1"/>
      <c r="KM1047787" s="1"/>
      <c r="KN1047787" s="1"/>
      <c r="KO1047787" s="1"/>
      <c r="KP1047787" s="1"/>
      <c r="KQ1047787" s="1"/>
      <c r="KR1047787" s="1"/>
      <c r="KS1047787" s="1"/>
      <c r="KT1047787" s="1"/>
      <c r="KU1047787" s="1"/>
      <c r="KV1047787" s="1"/>
      <c r="KW1047787" s="1"/>
      <c r="KX1047787" s="1"/>
      <c r="KY1047787" s="1"/>
      <c r="KZ1047787" s="1"/>
      <c r="LA1047787" s="1"/>
      <c r="LB1047787" s="1"/>
      <c r="LC1047787" s="1"/>
      <c r="LD1047787" s="1"/>
      <c r="LE1047787" s="1"/>
      <c r="LF1047787" s="1"/>
      <c r="LG1047787" s="1"/>
      <c r="LH1047787" s="1"/>
      <c r="LI1047787" s="1"/>
      <c r="LJ1047787" s="1"/>
      <c r="LK1047787" s="1"/>
      <c r="LL1047787" s="1"/>
      <c r="LM1047787" s="1"/>
      <c r="LN1047787" s="1"/>
      <c r="LO1047787" s="1"/>
      <c r="LP1047787" s="1"/>
      <c r="LQ1047787" s="1"/>
      <c r="LR1047787" s="1"/>
      <c r="LS1047787" s="1"/>
      <c r="LT1047787" s="1"/>
      <c r="LU1047787" s="1"/>
      <c r="LV1047787" s="1"/>
      <c r="LW1047787" s="1"/>
      <c r="LX1047787" s="1"/>
      <c r="LY1047787" s="1"/>
      <c r="LZ1047787" s="1"/>
      <c r="MA1047787" s="1"/>
      <c r="MB1047787" s="1"/>
      <c r="MC1047787" s="1"/>
      <c r="MD1047787" s="1"/>
      <c r="ME1047787" s="1"/>
      <c r="MF1047787" s="1"/>
      <c r="MG1047787" s="1"/>
      <c r="MH1047787" s="1"/>
      <c r="MI1047787" s="1"/>
      <c r="MJ1047787" s="1"/>
      <c r="MK1047787" s="1"/>
      <c r="ML1047787" s="1"/>
      <c r="MM1047787" s="1"/>
      <c r="MN1047787" s="1"/>
      <c r="MO1047787" s="1"/>
      <c r="MP1047787" s="1"/>
      <c r="MQ1047787" s="1"/>
      <c r="MR1047787" s="1"/>
      <c r="MS1047787" s="1"/>
      <c r="MT1047787" s="1"/>
      <c r="MU1047787" s="1"/>
      <c r="MV1047787" s="1"/>
      <c r="MW1047787" s="1"/>
      <c r="MX1047787" s="1"/>
      <c r="MY1047787" s="1"/>
      <c r="MZ1047787" s="1"/>
      <c r="NA1047787" s="1"/>
      <c r="NB1047787" s="1"/>
      <c r="NC1047787" s="1"/>
      <c r="ND1047787" s="1"/>
      <c r="NE1047787" s="1"/>
      <c r="NF1047787" s="1"/>
      <c r="NG1047787" s="1"/>
      <c r="NH1047787" s="1"/>
      <c r="NI1047787" s="1"/>
      <c r="NJ1047787" s="1"/>
      <c r="NK1047787" s="1"/>
      <c r="NL1047787" s="1"/>
      <c r="NM1047787" s="1"/>
      <c r="NN1047787" s="1"/>
      <c r="NO1047787" s="1"/>
      <c r="NP1047787" s="1"/>
      <c r="NQ1047787" s="1"/>
      <c r="NR1047787" s="1"/>
      <c r="NS1047787" s="1"/>
      <c r="NT1047787" s="1"/>
      <c r="NU1047787" s="1"/>
      <c r="NV1047787" s="1"/>
      <c r="NW1047787" s="1"/>
      <c r="NX1047787" s="1"/>
      <c r="NY1047787" s="1"/>
      <c r="NZ1047787" s="1"/>
      <c r="OA1047787" s="1"/>
      <c r="OB1047787" s="1"/>
      <c r="OC1047787" s="1"/>
      <c r="OD1047787" s="1"/>
      <c r="OE1047787" s="1"/>
      <c r="OF1047787" s="1"/>
      <c r="OG1047787" s="1"/>
      <c r="OH1047787" s="1"/>
      <c r="OI1047787" s="1"/>
      <c r="OJ1047787" s="1"/>
      <c r="OK1047787" s="1"/>
      <c r="OL1047787" s="1"/>
      <c r="OM1047787" s="1"/>
      <c r="ON1047787" s="1"/>
      <c r="OO1047787" s="1"/>
      <c r="OP1047787" s="1"/>
      <c r="OQ1047787" s="1"/>
      <c r="OR1047787" s="1"/>
      <c r="OS1047787" s="1"/>
      <c r="OT1047787" s="1"/>
      <c r="OU1047787" s="1"/>
      <c r="OV1047787" s="1"/>
      <c r="OW1047787" s="1"/>
      <c r="OX1047787" s="1"/>
      <c r="OY1047787" s="1"/>
      <c r="OZ1047787" s="1"/>
      <c r="PA1047787" s="1"/>
      <c r="PB1047787" s="1"/>
      <c r="PC1047787" s="1"/>
      <c r="PD1047787" s="1"/>
      <c r="PE1047787" s="1"/>
      <c r="PF1047787" s="1"/>
      <c r="PG1047787" s="1"/>
      <c r="PH1047787" s="1"/>
      <c r="PI1047787" s="1"/>
      <c r="PJ1047787" s="1"/>
      <c r="PK1047787" s="1"/>
      <c r="PL1047787" s="1"/>
      <c r="PM1047787" s="1"/>
      <c r="PN1047787" s="1"/>
      <c r="PO1047787" s="1"/>
      <c r="PP1047787" s="1"/>
      <c r="PQ1047787" s="1"/>
      <c r="PR1047787" s="1"/>
      <c r="PS1047787" s="1"/>
      <c r="PT1047787" s="1"/>
      <c r="PU1047787" s="1"/>
      <c r="PV1047787" s="1"/>
      <c r="PW1047787" s="1"/>
      <c r="PX1047787" s="1"/>
      <c r="PY1047787" s="1"/>
      <c r="PZ1047787" s="1"/>
      <c r="QA1047787" s="1"/>
      <c r="QB1047787" s="1"/>
      <c r="QC1047787" s="1"/>
      <c r="QD1047787" s="1"/>
      <c r="QE1047787" s="1"/>
      <c r="QF1047787" s="1"/>
      <c r="QG1047787" s="1"/>
      <c r="QH1047787" s="1"/>
      <c r="QI1047787" s="1"/>
      <c r="QJ1047787" s="1"/>
      <c r="QK1047787" s="1"/>
      <c r="QL1047787" s="1"/>
      <c r="QM1047787" s="1"/>
      <c r="QN1047787" s="1"/>
      <c r="QO1047787" s="1"/>
      <c r="QP1047787" s="1"/>
      <c r="QQ1047787" s="1"/>
      <c r="QR1047787" s="1"/>
      <c r="QS1047787" s="1"/>
      <c r="QT1047787" s="1"/>
      <c r="QU1047787" s="1"/>
      <c r="QV1047787" s="1"/>
      <c r="QW1047787" s="1"/>
      <c r="QX1047787" s="1"/>
      <c r="QY1047787" s="1"/>
      <c r="QZ1047787" s="1"/>
      <c r="RA1047787" s="1"/>
      <c r="RB1047787" s="1"/>
      <c r="RC1047787" s="1"/>
      <c r="RD1047787" s="1"/>
      <c r="RE1047787" s="1"/>
      <c r="RF1047787" s="1"/>
      <c r="RG1047787" s="1"/>
      <c r="RH1047787" s="1"/>
      <c r="RI1047787" s="1"/>
      <c r="RJ1047787" s="1"/>
      <c r="RK1047787" s="1"/>
      <c r="RL1047787" s="1"/>
      <c r="RM1047787" s="1"/>
      <c r="RN1047787" s="1"/>
      <c r="RO1047787" s="1"/>
      <c r="RP1047787" s="1"/>
      <c r="RQ1047787" s="1"/>
      <c r="RR1047787" s="1"/>
      <c r="RS1047787" s="1"/>
      <c r="RT1047787" s="1"/>
      <c r="RU1047787" s="1"/>
      <c r="RV1047787" s="1"/>
      <c r="RW1047787" s="1"/>
      <c r="RX1047787" s="1"/>
      <c r="RY1047787" s="1"/>
      <c r="RZ1047787" s="1"/>
      <c r="SA1047787" s="1"/>
      <c r="SB1047787" s="1"/>
      <c r="SC1047787" s="1"/>
      <c r="SD1047787" s="1"/>
      <c r="SE1047787" s="1"/>
      <c r="SF1047787" s="1"/>
      <c r="SG1047787" s="1"/>
      <c r="SH1047787" s="1"/>
      <c r="SI1047787" s="1"/>
      <c r="SJ1047787" s="1"/>
      <c r="SK1047787" s="1"/>
      <c r="SL1047787" s="1"/>
      <c r="SM1047787" s="1"/>
      <c r="SN1047787" s="1"/>
      <c r="SO1047787" s="1"/>
      <c r="SP1047787" s="1"/>
      <c r="SQ1047787" s="1"/>
      <c r="SR1047787" s="1"/>
      <c r="SS1047787" s="1"/>
      <c r="ST1047787" s="1"/>
      <c r="SU1047787" s="1"/>
      <c r="SV1047787" s="1"/>
      <c r="SW1047787" s="1"/>
      <c r="SX1047787" s="1"/>
      <c r="SY1047787" s="1"/>
      <c r="SZ1047787" s="1"/>
      <c r="TA1047787" s="1"/>
      <c r="TB1047787" s="1"/>
      <c r="TC1047787" s="1"/>
      <c r="TD1047787" s="1"/>
      <c r="TE1047787" s="1"/>
      <c r="TF1047787" s="1"/>
      <c r="TG1047787" s="1"/>
      <c r="TH1047787" s="1"/>
      <c r="TI1047787" s="1"/>
      <c r="TJ1047787" s="1"/>
      <c r="TK1047787" s="1"/>
      <c r="TL1047787" s="1"/>
      <c r="TM1047787" s="1"/>
      <c r="TN1047787" s="1"/>
      <c r="TO1047787" s="1"/>
      <c r="TP1047787" s="1"/>
      <c r="TQ1047787" s="1"/>
      <c r="TR1047787" s="1"/>
      <c r="TS1047787" s="1"/>
      <c r="TT1047787" s="1"/>
      <c r="TU1047787" s="1"/>
      <c r="TV1047787" s="1"/>
      <c r="TW1047787" s="1"/>
      <c r="TX1047787" s="1"/>
      <c r="TY1047787" s="1"/>
      <c r="TZ1047787" s="1"/>
      <c r="UA1047787" s="1"/>
      <c r="UB1047787" s="1"/>
      <c r="UC1047787" s="1"/>
      <c r="UD1047787" s="1"/>
      <c r="UE1047787" s="1"/>
      <c r="UF1047787" s="1"/>
      <c r="UG1047787" s="1"/>
      <c r="UH1047787" s="1"/>
      <c r="UI1047787" s="1"/>
      <c r="UJ1047787" s="1"/>
      <c r="UK1047787" s="1"/>
      <c r="UL1047787" s="1"/>
      <c r="UM1047787" s="1"/>
      <c r="UN1047787" s="1"/>
      <c r="UO1047787" s="1"/>
      <c r="UP1047787" s="1"/>
      <c r="UQ1047787" s="1"/>
      <c r="UR1047787" s="1"/>
      <c r="US1047787" s="1"/>
      <c r="UT1047787" s="1"/>
      <c r="UU1047787" s="1"/>
      <c r="UV1047787" s="1"/>
      <c r="UW1047787" s="1"/>
      <c r="UX1047787" s="1"/>
      <c r="UY1047787" s="1"/>
      <c r="UZ1047787" s="1"/>
      <c r="VA1047787" s="1"/>
      <c r="VB1047787" s="1"/>
      <c r="VC1047787" s="1"/>
      <c r="VD1047787" s="1"/>
      <c r="VE1047787" s="1"/>
      <c r="VF1047787" s="1"/>
      <c r="VG1047787" s="1"/>
      <c r="VH1047787" s="1"/>
      <c r="VI1047787" s="1"/>
      <c r="VJ1047787" s="1"/>
      <c r="VK1047787" s="1"/>
      <c r="VL1047787" s="1"/>
      <c r="VM1047787" s="1"/>
      <c r="VN1047787" s="1"/>
      <c r="VO1047787" s="1"/>
      <c r="VP1047787" s="1"/>
      <c r="VQ1047787" s="1"/>
      <c r="VR1047787" s="1"/>
      <c r="VS1047787" s="1"/>
      <c r="VT1047787" s="1"/>
      <c r="VU1047787" s="1"/>
      <c r="VV1047787" s="1"/>
      <c r="VW1047787" s="1"/>
      <c r="VX1047787" s="1"/>
      <c r="VY1047787" s="1"/>
      <c r="VZ1047787" s="1"/>
      <c r="WA1047787" s="1"/>
      <c r="WB1047787" s="1"/>
      <c r="WC1047787" s="1"/>
      <c r="WD1047787" s="1"/>
      <c r="WE1047787" s="1"/>
      <c r="WF1047787" s="1"/>
      <c r="WG1047787" s="1"/>
      <c r="WH1047787" s="1"/>
      <c r="WI1047787" s="1"/>
      <c r="WJ1047787" s="1"/>
      <c r="WK1047787" s="1"/>
      <c r="WL1047787" s="1"/>
      <c r="WM1047787" s="1"/>
      <c r="WN1047787" s="1"/>
      <c r="WO1047787" s="1"/>
      <c r="WP1047787" s="1"/>
      <c r="WQ1047787" s="1"/>
      <c r="WR1047787" s="1"/>
      <c r="WS1047787" s="1"/>
      <c r="WT1047787" s="1"/>
      <c r="WU1047787" s="1"/>
      <c r="WV1047787" s="1"/>
      <c r="WW1047787" s="1"/>
      <c r="WX1047787" s="1"/>
      <c r="WY1047787" s="1"/>
      <c r="WZ1047787" s="1"/>
      <c r="XA1047787" s="1"/>
      <c r="XB1047787" s="1"/>
      <c r="XC1047787" s="1"/>
      <c r="XD1047787" s="1"/>
      <c r="XE1047787" s="1"/>
      <c r="XF1047787" s="1"/>
      <c r="XG1047787" s="1"/>
      <c r="XH1047787" s="1"/>
      <c r="XI1047787" s="1"/>
      <c r="XJ1047787" s="1"/>
      <c r="XK1047787" s="1"/>
      <c r="XL1047787" s="1"/>
      <c r="XM1047787" s="1"/>
      <c r="XN1047787" s="1"/>
      <c r="XO1047787" s="1"/>
      <c r="XP1047787" s="1"/>
      <c r="XQ1047787" s="1"/>
      <c r="XR1047787" s="1"/>
      <c r="XS1047787" s="1"/>
      <c r="XT1047787" s="1"/>
      <c r="XU1047787" s="1"/>
      <c r="XV1047787" s="1"/>
      <c r="XW1047787" s="1"/>
      <c r="XX1047787" s="1"/>
      <c r="XY1047787" s="1"/>
      <c r="XZ1047787" s="1"/>
      <c r="YA1047787" s="1"/>
      <c r="YB1047787" s="1"/>
      <c r="YC1047787" s="1"/>
      <c r="YD1047787" s="1"/>
      <c r="YE1047787" s="1"/>
      <c r="YF1047787" s="1"/>
      <c r="YG1047787" s="1"/>
      <c r="YH1047787" s="1"/>
      <c r="YI1047787" s="1"/>
      <c r="YJ1047787" s="1"/>
      <c r="YK1047787" s="1"/>
      <c r="YL1047787" s="1"/>
      <c r="YM1047787" s="1"/>
      <c r="YN1047787" s="1"/>
      <c r="YO1047787" s="1"/>
      <c r="YP1047787" s="1"/>
      <c r="YQ1047787" s="1"/>
      <c r="YR1047787" s="1"/>
      <c r="YS1047787" s="1"/>
      <c r="YT1047787" s="1"/>
      <c r="YU1047787" s="1"/>
      <c r="YV1047787" s="1"/>
      <c r="YW1047787" s="1"/>
      <c r="YX1047787" s="1"/>
      <c r="YY1047787" s="1"/>
      <c r="YZ1047787" s="1"/>
      <c r="ZA1047787" s="1"/>
      <c r="ZB1047787" s="1"/>
      <c r="ZC1047787" s="1"/>
      <c r="ZD1047787" s="1"/>
      <c r="ZE1047787" s="1"/>
      <c r="ZF1047787" s="1"/>
      <c r="ZG1047787" s="1"/>
      <c r="ZH1047787" s="1"/>
      <c r="ZI1047787" s="1"/>
      <c r="ZJ1047787" s="1"/>
      <c r="ZK1047787" s="1"/>
      <c r="ZL1047787" s="1"/>
      <c r="ZM1047787" s="1"/>
      <c r="ZN1047787" s="1"/>
      <c r="ZO1047787" s="1"/>
      <c r="ZP1047787" s="1"/>
      <c r="ZQ1047787" s="1"/>
      <c r="ZR1047787" s="1"/>
      <c r="ZS1047787" s="1"/>
      <c r="ZT1047787" s="1"/>
      <c r="ZU1047787" s="1"/>
      <c r="ZV1047787" s="1"/>
      <c r="ZW1047787" s="1"/>
      <c r="ZX1047787" s="1"/>
      <c r="ZY1047787" s="1"/>
      <c r="ZZ1047787" s="1"/>
      <c r="AAA1047787" s="1"/>
      <c r="AAB1047787" s="1"/>
      <c r="AAC1047787" s="1"/>
      <c r="AAD1047787" s="1"/>
      <c r="AAE1047787" s="1"/>
      <c r="AAF1047787" s="1"/>
      <c r="AAG1047787" s="1"/>
      <c r="AAH1047787" s="1"/>
      <c r="AAI1047787" s="1"/>
      <c r="AAJ1047787" s="1"/>
      <c r="AAK1047787" s="1"/>
      <c r="AAL1047787" s="1"/>
      <c r="AAM1047787" s="1"/>
      <c r="AAN1047787" s="1"/>
      <c r="AAO1047787" s="1"/>
      <c r="AAP1047787" s="1"/>
      <c r="AAQ1047787" s="1"/>
      <c r="AAR1047787" s="1"/>
      <c r="AAS1047787" s="1"/>
      <c r="AAT1047787" s="1"/>
      <c r="AAU1047787" s="1"/>
      <c r="AAV1047787" s="1"/>
      <c r="AAW1047787" s="1"/>
      <c r="AAX1047787" s="1"/>
      <c r="AAY1047787" s="1"/>
      <c r="AAZ1047787" s="1"/>
      <c r="ABA1047787" s="1"/>
      <c r="ABB1047787" s="1"/>
      <c r="ABC1047787" s="1"/>
      <c r="ABD1047787" s="1"/>
      <c r="ABE1047787" s="1"/>
      <c r="ABF1047787" s="1"/>
      <c r="ABG1047787" s="1"/>
      <c r="ABH1047787" s="1"/>
      <c r="ABI1047787" s="1"/>
      <c r="ABJ1047787" s="1"/>
      <c r="ABK1047787" s="1"/>
      <c r="ABL1047787" s="1"/>
      <c r="ABM1047787" s="1"/>
      <c r="ABN1047787" s="1"/>
      <c r="ABO1047787" s="1"/>
      <c r="ABP1047787" s="1"/>
      <c r="ABQ1047787" s="1"/>
      <c r="ABR1047787" s="1"/>
      <c r="ABS1047787" s="1"/>
      <c r="ABT1047787" s="1"/>
      <c r="ABU1047787" s="1"/>
      <c r="ABV1047787" s="1"/>
      <c r="ABW1047787" s="1"/>
      <c r="ABX1047787" s="1"/>
      <c r="ABY1047787" s="1"/>
      <c r="ABZ1047787" s="1"/>
      <c r="ACA1047787" s="1"/>
      <c r="ACB1047787" s="1"/>
      <c r="ACC1047787" s="1"/>
      <c r="ACD1047787" s="1"/>
      <c r="ACE1047787" s="1"/>
      <c r="ACF1047787" s="1"/>
      <c r="ACG1047787" s="1"/>
      <c r="ACH1047787" s="1"/>
      <c r="ACI1047787" s="1"/>
      <c r="ACJ1047787" s="1"/>
      <c r="ACK1047787" s="1"/>
      <c r="ACL1047787" s="1"/>
      <c r="ACM1047787" s="1"/>
      <c r="ACN1047787" s="1"/>
      <c r="ACO1047787" s="1"/>
      <c r="ACP1047787" s="1"/>
      <c r="ACQ1047787" s="1"/>
      <c r="ACR1047787" s="1"/>
      <c r="ACS1047787" s="1"/>
      <c r="ACT1047787" s="1"/>
      <c r="ACU1047787" s="1"/>
      <c r="ACV1047787" s="1"/>
      <c r="ACW1047787" s="1"/>
      <c r="ACX1047787" s="1"/>
      <c r="ACY1047787" s="1"/>
      <c r="ACZ1047787" s="1"/>
      <c r="ADA1047787" s="1"/>
      <c r="ADB1047787" s="1"/>
      <c r="ADC1047787" s="1"/>
      <c r="ADD1047787" s="1"/>
      <c r="ADE1047787" s="1"/>
      <c r="ADF1047787" s="1"/>
      <c r="ADG1047787" s="1"/>
      <c r="ADH1047787" s="1"/>
      <c r="ADI1047787" s="1"/>
      <c r="ADJ1047787" s="1"/>
      <c r="ADK1047787" s="1"/>
      <c r="ADL1047787" s="1"/>
      <c r="ADM1047787" s="1"/>
      <c r="ADN1047787" s="1"/>
      <c r="ADO1047787" s="1"/>
      <c r="ADP1047787" s="1"/>
      <c r="ADQ1047787" s="1"/>
      <c r="ADR1047787" s="1"/>
      <c r="ADS1047787" s="1"/>
      <c r="ADT1047787" s="1"/>
      <c r="ADU1047787" s="1"/>
      <c r="ADV1047787" s="1"/>
      <c r="ADW1047787" s="1"/>
      <c r="ADX1047787" s="1"/>
      <c r="ADY1047787" s="1"/>
      <c r="ADZ1047787" s="1"/>
      <c r="AEA1047787" s="1"/>
      <c r="AEB1047787" s="1"/>
      <c r="AEC1047787" s="1"/>
      <c r="AED1047787" s="1"/>
      <c r="AEE1047787" s="1"/>
      <c r="AEF1047787" s="1"/>
      <c r="AEG1047787" s="1"/>
      <c r="AEH1047787" s="1"/>
      <c r="AEI1047787" s="1"/>
      <c r="AEJ1047787" s="1"/>
      <c r="AEK1047787" s="1"/>
      <c r="AEL1047787" s="1"/>
      <c r="AEM1047787" s="1"/>
      <c r="AEN1047787" s="1"/>
      <c r="AEO1047787" s="1"/>
      <c r="AEP1047787" s="1"/>
      <c r="AEQ1047787" s="1"/>
      <c r="AER1047787" s="1"/>
      <c r="AES1047787" s="1"/>
      <c r="AET1047787" s="1"/>
      <c r="AEU1047787" s="1"/>
      <c r="AEV1047787" s="1"/>
      <c r="AEW1047787" s="1"/>
      <c r="AEX1047787" s="1"/>
      <c r="AEY1047787" s="1"/>
      <c r="AEZ1047787" s="1"/>
      <c r="AFA1047787" s="1"/>
      <c r="AFB1047787" s="1"/>
      <c r="AFC1047787" s="1"/>
      <c r="AFD1047787" s="1"/>
      <c r="AFE1047787" s="1"/>
      <c r="AFF1047787" s="1"/>
      <c r="AFG1047787" s="1"/>
      <c r="AFH1047787" s="1"/>
      <c r="AFI1047787" s="1"/>
      <c r="AFJ1047787" s="1"/>
      <c r="AFK1047787" s="1"/>
      <c r="AFL1047787" s="1"/>
      <c r="AFM1047787" s="1"/>
      <c r="AFN1047787" s="1"/>
      <c r="AFO1047787" s="1"/>
      <c r="AFP1047787" s="1"/>
      <c r="AFQ1047787" s="1"/>
      <c r="AFR1047787" s="1"/>
      <c r="AFS1047787" s="1"/>
      <c r="AFT1047787" s="1"/>
      <c r="AFU1047787" s="1"/>
      <c r="AFV1047787" s="1"/>
      <c r="AFW1047787" s="1"/>
      <c r="AFX1047787" s="1"/>
      <c r="AFY1047787" s="1"/>
      <c r="AFZ1047787" s="1"/>
      <c r="AGA1047787" s="1"/>
      <c r="AGB1047787" s="1"/>
      <c r="AGC1047787" s="1"/>
      <c r="AGD1047787" s="1"/>
      <c r="AGE1047787" s="1"/>
      <c r="AGF1047787" s="1"/>
      <c r="AGG1047787" s="1"/>
      <c r="AGH1047787" s="1"/>
      <c r="AGI1047787" s="1"/>
      <c r="AGJ1047787" s="1"/>
      <c r="AGK1047787" s="1"/>
      <c r="AGL1047787" s="1"/>
      <c r="AGM1047787" s="1"/>
      <c r="AGN1047787" s="1"/>
      <c r="AGO1047787" s="1"/>
      <c r="AGP1047787" s="1"/>
      <c r="AGQ1047787" s="1"/>
      <c r="AGR1047787" s="1"/>
      <c r="AGS1047787" s="1"/>
      <c r="AGT1047787" s="1"/>
      <c r="AGU1047787" s="1"/>
      <c r="AGV1047787" s="1"/>
      <c r="AGW1047787" s="1"/>
      <c r="AGX1047787" s="1"/>
      <c r="AGY1047787" s="1"/>
      <c r="AGZ1047787" s="1"/>
      <c r="AHA1047787" s="1"/>
      <c r="AHB1047787" s="1"/>
      <c r="AHC1047787" s="1"/>
      <c r="AHD1047787" s="1"/>
      <c r="AHE1047787" s="1"/>
      <c r="AHF1047787" s="1"/>
      <c r="AHG1047787" s="1"/>
      <c r="AHH1047787" s="1"/>
      <c r="AHI1047787" s="1"/>
      <c r="AHJ1047787" s="1"/>
      <c r="AHK1047787" s="1"/>
      <c r="AHL1047787" s="1"/>
      <c r="AHM1047787" s="1"/>
      <c r="AHN1047787" s="1"/>
      <c r="AHO1047787" s="1"/>
      <c r="AHP1047787" s="1"/>
      <c r="AHQ1047787" s="1"/>
      <c r="AHR1047787" s="1"/>
      <c r="AHS1047787" s="1"/>
      <c r="AHT1047787" s="1"/>
      <c r="AHU1047787" s="1"/>
      <c r="AHV1047787" s="1"/>
      <c r="AHW1047787" s="1"/>
      <c r="AHX1047787" s="1"/>
      <c r="AHY1047787" s="1"/>
      <c r="AHZ1047787" s="1"/>
      <c r="AIA1047787" s="1"/>
      <c r="AIB1047787" s="1"/>
      <c r="AIC1047787" s="1"/>
      <c r="AID1047787" s="1"/>
      <c r="AIE1047787" s="1"/>
      <c r="AIF1047787" s="1"/>
      <c r="AIG1047787" s="1"/>
      <c r="AIH1047787" s="1"/>
      <c r="AII1047787" s="1"/>
      <c r="AIJ1047787" s="1"/>
      <c r="AIK1047787" s="1"/>
      <c r="AIL1047787" s="1"/>
      <c r="AIM1047787" s="1"/>
      <c r="AIN1047787" s="1"/>
      <c r="AIO1047787" s="1"/>
      <c r="AIP1047787" s="1"/>
      <c r="AIQ1047787" s="1"/>
      <c r="AIR1047787" s="1"/>
      <c r="AIS1047787" s="1"/>
      <c r="AIT1047787" s="1"/>
      <c r="AIU1047787" s="1"/>
      <c r="AIV1047787" s="1"/>
      <c r="AIW1047787" s="1"/>
      <c r="AIX1047787" s="1"/>
      <c r="AIY1047787" s="1"/>
      <c r="AIZ1047787" s="1"/>
      <c r="AJA1047787" s="1"/>
      <c r="AJB1047787" s="1"/>
      <c r="AJC1047787" s="1"/>
      <c r="AJD1047787" s="1"/>
      <c r="AJE1047787" s="1"/>
      <c r="AJF1047787" s="1"/>
      <c r="AJG1047787" s="1"/>
      <c r="AJH1047787" s="1"/>
      <c r="AJI1047787" s="1"/>
      <c r="AJJ1047787" s="1"/>
      <c r="AJK1047787" s="1"/>
      <c r="AJL1047787" s="1"/>
      <c r="AJM1047787" s="1"/>
      <c r="AJN1047787" s="1"/>
      <c r="AJO1047787" s="1"/>
      <c r="AJP1047787" s="1"/>
      <c r="AJQ1047787" s="1"/>
      <c r="AJR1047787" s="1"/>
      <c r="AJS1047787" s="1"/>
      <c r="AJT1047787" s="1"/>
      <c r="AJU1047787" s="1"/>
      <c r="AJV1047787" s="1"/>
      <c r="AJW1047787" s="1"/>
      <c r="AJX1047787" s="1"/>
      <c r="AJY1047787" s="1"/>
      <c r="AJZ1047787" s="1"/>
      <c r="AKA1047787" s="1"/>
      <c r="AKB1047787" s="1"/>
      <c r="AKC1047787" s="1"/>
      <c r="AKD1047787" s="1"/>
      <c r="AKE1047787" s="1"/>
      <c r="AKF1047787" s="1"/>
      <c r="AKG1047787" s="1"/>
      <c r="AKH1047787" s="1"/>
      <c r="AKI1047787" s="1"/>
      <c r="AKJ1047787" s="1"/>
      <c r="AKK1047787" s="1"/>
      <c r="AKL1047787" s="1"/>
      <c r="AKM1047787" s="1"/>
      <c r="AKN1047787" s="1"/>
      <c r="AKO1047787" s="1"/>
      <c r="AKP1047787" s="1"/>
      <c r="AKQ1047787" s="1"/>
      <c r="AKR1047787" s="1"/>
      <c r="AKS1047787" s="1"/>
      <c r="AKT1047787" s="1"/>
      <c r="AKU1047787" s="1"/>
      <c r="AKV1047787" s="1"/>
      <c r="AKW1047787" s="1"/>
      <c r="AKX1047787" s="1"/>
      <c r="AKY1047787" s="1"/>
      <c r="AKZ1047787" s="1"/>
      <c r="ALA1047787" s="1"/>
      <c r="ALB1047787" s="1"/>
      <c r="ALC1047787" s="1"/>
      <c r="ALD1047787" s="1"/>
      <c r="ALE1047787" s="1"/>
      <c r="ALF1047787" s="1"/>
      <c r="ALG1047787" s="1"/>
      <c r="ALH1047787" s="1"/>
      <c r="ALI1047787" s="1"/>
      <c r="ALJ1047787" s="1"/>
      <c r="ALK1047787" s="1"/>
      <c r="ALL1047787" s="1"/>
      <c r="ALM1047787" s="1"/>
      <c r="ALN1047787" s="1"/>
      <c r="ALO1047787" s="1"/>
      <c r="ALP1047787" s="1"/>
      <c r="ALQ1047787" s="1"/>
      <c r="ALR1047787" s="1"/>
      <c r="ALS1047787" s="1"/>
      <c r="ALT1047787" s="1"/>
      <c r="ALU1047787" s="1"/>
      <c r="ALV1047787" s="1"/>
      <c r="ALW1047787" s="1"/>
      <c r="ALX1047787" s="1"/>
      <c r="ALY1047787" s="1"/>
      <c r="ALZ1047787" s="1"/>
      <c r="AMA1047787" s="1"/>
      <c r="AMB1047787" s="1"/>
      <c r="AMC1047787" s="1"/>
      <c r="AMD1047787" s="1"/>
      <c r="AME1047787" s="1"/>
      <c r="AMF1047787" s="1"/>
      <c r="AMG1047787" s="1"/>
      <c r="AMH1047787" s="1"/>
      <c r="AMI1047787" s="1"/>
      <c r="AMJ1047787" s="1"/>
      <c r="AMK1047787" s="1"/>
      <c r="AML1047787" s="1"/>
      <c r="AMM1047787" s="1"/>
      <c r="AMN1047787" s="1"/>
      <c r="AMO1047787" s="1"/>
      <c r="AMP1047787" s="1"/>
      <c r="AMQ1047787" s="1"/>
      <c r="AMR1047787" s="1"/>
      <c r="AMS1047787" s="1"/>
      <c r="AMT1047787" s="1"/>
      <c r="AMU1047787" s="1"/>
      <c r="AMV1047787" s="1"/>
      <c r="AMW1047787" s="1"/>
      <c r="AMX1047787" s="1"/>
      <c r="AMY1047787" s="1"/>
      <c r="AMZ1047787" s="1"/>
      <c r="ANA1047787" s="1"/>
      <c r="ANB1047787" s="1"/>
      <c r="ANC1047787" s="1"/>
      <c r="AND1047787" s="1"/>
      <c r="ANE1047787" s="1"/>
      <c r="ANF1047787" s="1"/>
      <c r="ANG1047787" s="1"/>
      <c r="ANH1047787" s="1"/>
      <c r="ANI1047787" s="1"/>
      <c r="ANJ1047787" s="1"/>
      <c r="ANK1047787" s="1"/>
      <c r="ANL1047787" s="1"/>
      <c r="ANM1047787" s="1"/>
      <c r="ANN1047787" s="1"/>
      <c r="ANO1047787" s="1"/>
      <c r="ANP1047787" s="1"/>
      <c r="ANQ1047787" s="1"/>
      <c r="ANR1047787" s="1"/>
      <c r="ANS1047787" s="1"/>
      <c r="ANT1047787" s="1"/>
      <c r="ANU1047787" s="1"/>
      <c r="ANV1047787" s="1"/>
      <c r="ANW1047787" s="1"/>
      <c r="ANX1047787" s="1"/>
      <c r="ANY1047787" s="1"/>
      <c r="ANZ1047787" s="1"/>
      <c r="AOA1047787" s="1"/>
      <c r="AOB1047787" s="1"/>
      <c r="AOC1047787" s="1"/>
      <c r="AOD1047787" s="1"/>
      <c r="AOE1047787" s="1"/>
      <c r="AOF1047787" s="1"/>
      <c r="AOG1047787" s="1"/>
      <c r="AOH1047787" s="1"/>
      <c r="AOI1047787" s="1"/>
      <c r="AOJ1047787" s="1"/>
      <c r="AOK1047787" s="1"/>
      <c r="AOL1047787" s="1"/>
      <c r="AOM1047787" s="1"/>
      <c r="AON1047787" s="1"/>
      <c r="AOO1047787" s="1"/>
      <c r="AOP1047787" s="1"/>
      <c r="AOQ1047787" s="1"/>
      <c r="AOR1047787" s="1"/>
      <c r="AOS1047787" s="1"/>
      <c r="AOT1047787" s="1"/>
      <c r="AOU1047787" s="1"/>
      <c r="AOV1047787" s="1"/>
      <c r="AOW1047787" s="1"/>
      <c r="AOX1047787" s="1"/>
      <c r="AOY1047787" s="1"/>
      <c r="AOZ1047787" s="1"/>
      <c r="APA1047787" s="1"/>
      <c r="APB1047787" s="1"/>
      <c r="APC1047787" s="1"/>
      <c r="APD1047787" s="1"/>
      <c r="APE1047787" s="1"/>
      <c r="APF1047787" s="1"/>
      <c r="APG1047787" s="1"/>
      <c r="APH1047787" s="1"/>
      <c r="API1047787" s="1"/>
      <c r="APJ1047787" s="1"/>
      <c r="APK1047787" s="1"/>
      <c r="APL1047787" s="1"/>
      <c r="APM1047787" s="1"/>
      <c r="APN1047787" s="1"/>
      <c r="APO1047787" s="1"/>
      <c r="APP1047787" s="1"/>
      <c r="APQ1047787" s="1"/>
      <c r="APR1047787" s="1"/>
      <c r="APS1047787" s="1"/>
      <c r="APT1047787" s="1"/>
      <c r="APU1047787" s="1"/>
      <c r="APV1047787" s="1"/>
      <c r="APW1047787" s="1"/>
      <c r="APX1047787" s="1"/>
      <c r="APY1047787" s="1"/>
      <c r="APZ1047787" s="1"/>
      <c r="AQA1047787" s="1"/>
      <c r="AQB1047787" s="1"/>
      <c r="AQC1047787" s="1"/>
      <c r="AQD1047787" s="1"/>
      <c r="AQE1047787" s="1"/>
      <c r="AQF1047787" s="1"/>
      <c r="AQG1047787" s="1"/>
      <c r="AQH1047787" s="1"/>
      <c r="AQI1047787" s="1"/>
      <c r="AQJ1047787" s="1"/>
      <c r="AQK1047787" s="1"/>
      <c r="AQL1047787" s="1"/>
      <c r="AQM1047787" s="1"/>
      <c r="AQN1047787" s="1"/>
      <c r="AQO1047787" s="1"/>
      <c r="AQP1047787" s="1"/>
      <c r="AQQ1047787" s="1"/>
      <c r="AQR1047787" s="1"/>
      <c r="AQS1047787" s="1"/>
      <c r="AQT1047787" s="1"/>
      <c r="AQU1047787" s="1"/>
      <c r="AQV1047787" s="1"/>
      <c r="AQW1047787" s="1"/>
      <c r="AQX1047787" s="1"/>
      <c r="AQY1047787" s="1"/>
      <c r="AQZ1047787" s="1"/>
      <c r="ARA1047787" s="1"/>
      <c r="ARB1047787" s="1"/>
      <c r="ARC1047787" s="1"/>
      <c r="ARD1047787" s="1"/>
      <c r="ARE1047787" s="1"/>
      <c r="ARF1047787" s="1"/>
      <c r="ARG1047787" s="1"/>
      <c r="ARH1047787" s="1"/>
      <c r="ARI1047787" s="1"/>
      <c r="ARJ1047787" s="1"/>
      <c r="ARK1047787" s="1"/>
      <c r="ARL1047787" s="1"/>
      <c r="ARM1047787" s="1"/>
      <c r="ARN1047787" s="1"/>
      <c r="ARO1047787" s="1"/>
      <c r="ARP1047787" s="1"/>
      <c r="ARQ1047787" s="1"/>
      <c r="ARR1047787" s="1"/>
      <c r="ARS1047787" s="1"/>
      <c r="ART1047787" s="1"/>
      <c r="ARU1047787" s="1"/>
      <c r="ARV1047787" s="1"/>
      <c r="ARW1047787" s="1"/>
      <c r="ARX1047787" s="1"/>
      <c r="ARY1047787" s="1"/>
      <c r="ARZ1047787" s="1"/>
      <c r="ASA1047787" s="1"/>
      <c r="ASB1047787" s="1"/>
      <c r="ASC1047787" s="1"/>
      <c r="ASD1047787" s="1"/>
      <c r="ASE1047787" s="1"/>
      <c r="ASF1047787" s="1"/>
      <c r="ASG1047787" s="1"/>
      <c r="ASH1047787" s="1"/>
      <c r="ASI1047787" s="1"/>
      <c r="ASJ1047787" s="1"/>
      <c r="ASK1047787" s="1"/>
      <c r="ASL1047787" s="1"/>
      <c r="ASM1047787" s="1"/>
      <c r="ASN1047787" s="1"/>
      <c r="ASO1047787" s="1"/>
      <c r="ASP1047787" s="1"/>
      <c r="ASQ1047787" s="1"/>
      <c r="ASR1047787" s="1"/>
      <c r="ASS1047787" s="1"/>
      <c r="AST1047787" s="1"/>
      <c r="ASU1047787" s="1"/>
      <c r="ASV1047787" s="1"/>
      <c r="ASW1047787" s="1"/>
      <c r="ASX1047787" s="1"/>
      <c r="ASY1047787" s="1"/>
      <c r="ASZ1047787" s="1"/>
      <c r="ATA1047787" s="1"/>
      <c r="ATB1047787" s="1"/>
      <c r="ATC1047787" s="1"/>
      <c r="ATD1047787" s="1"/>
      <c r="ATE1047787" s="1"/>
      <c r="ATF1047787" s="1"/>
      <c r="ATG1047787" s="1"/>
      <c r="ATH1047787" s="1"/>
      <c r="ATI1047787" s="1"/>
      <c r="ATJ1047787" s="1"/>
      <c r="ATK1047787" s="1"/>
      <c r="ATL1047787" s="1"/>
      <c r="ATM1047787" s="1"/>
      <c r="ATN1047787" s="1"/>
      <c r="ATO1047787" s="1"/>
      <c r="ATP1047787" s="1"/>
      <c r="ATQ1047787" s="1"/>
      <c r="ATR1047787" s="1"/>
      <c r="ATS1047787" s="1"/>
      <c r="ATT1047787" s="1"/>
      <c r="ATU1047787" s="1"/>
      <c r="ATV1047787" s="1"/>
      <c r="ATW1047787" s="1"/>
      <c r="ATX1047787" s="1"/>
      <c r="ATY1047787" s="1"/>
      <c r="ATZ1047787" s="1"/>
      <c r="AUA1047787" s="1"/>
      <c r="AUB1047787" s="1"/>
      <c r="AUC1047787" s="1"/>
      <c r="AUD1047787" s="1"/>
      <c r="AUE1047787" s="1"/>
      <c r="AUF1047787" s="1"/>
      <c r="AUG1047787" s="1"/>
      <c r="AUH1047787" s="1"/>
      <c r="AUI1047787" s="1"/>
      <c r="AUJ1047787" s="1"/>
      <c r="AUK1047787" s="1"/>
      <c r="AUL1047787" s="1"/>
      <c r="AUM1047787" s="1"/>
      <c r="AUN1047787" s="1"/>
      <c r="AUO1047787" s="1"/>
      <c r="AUP1047787" s="1"/>
      <c r="AUQ1047787" s="1"/>
      <c r="AUR1047787" s="1"/>
      <c r="AUS1047787" s="1"/>
      <c r="AUT1047787" s="1"/>
      <c r="AUU1047787" s="1"/>
      <c r="AUV1047787" s="1"/>
      <c r="AUW1047787" s="1"/>
      <c r="AUX1047787" s="1"/>
      <c r="AUY1047787" s="1"/>
      <c r="AUZ1047787" s="1"/>
      <c r="AVA1047787" s="1"/>
      <c r="AVB1047787" s="1"/>
      <c r="AVC1047787" s="1"/>
      <c r="AVD1047787" s="1"/>
      <c r="AVE1047787" s="1"/>
      <c r="AVF1047787" s="1"/>
      <c r="AVG1047787" s="1"/>
      <c r="AVH1047787" s="1"/>
      <c r="AVI1047787" s="1"/>
      <c r="AVJ1047787" s="1"/>
      <c r="AVK1047787" s="1"/>
      <c r="AVL1047787" s="1"/>
      <c r="AVM1047787" s="1"/>
      <c r="AVN1047787" s="1"/>
      <c r="AVO1047787" s="1"/>
      <c r="AVP1047787" s="1"/>
      <c r="AVQ1047787" s="1"/>
      <c r="AVR1047787" s="1"/>
      <c r="AVS1047787" s="1"/>
      <c r="AVT1047787" s="1"/>
      <c r="AVU1047787" s="1"/>
      <c r="AVV1047787" s="1"/>
      <c r="AVW1047787" s="1"/>
      <c r="AVX1047787" s="1"/>
      <c r="AVY1047787" s="1"/>
      <c r="AVZ1047787" s="1"/>
      <c r="AWA1047787" s="1"/>
      <c r="AWB1047787" s="1"/>
      <c r="AWC1047787" s="1"/>
      <c r="AWD1047787" s="1"/>
      <c r="AWE1047787" s="1"/>
      <c r="AWF1047787" s="1"/>
      <c r="AWG1047787" s="1"/>
      <c r="AWH1047787" s="1"/>
      <c r="AWI1047787" s="1"/>
      <c r="AWJ1047787" s="1"/>
      <c r="AWK1047787" s="1"/>
      <c r="AWL1047787" s="1"/>
      <c r="AWM1047787" s="1"/>
      <c r="AWN1047787" s="1"/>
      <c r="AWO1047787" s="1"/>
      <c r="AWP1047787" s="1"/>
      <c r="AWQ1047787" s="1"/>
      <c r="AWR1047787" s="1"/>
      <c r="AWS1047787" s="1"/>
      <c r="AWT1047787" s="1"/>
      <c r="AWU1047787" s="1"/>
      <c r="AWV1047787" s="1"/>
      <c r="AWW1047787" s="1"/>
      <c r="AWX1047787" s="1"/>
      <c r="AWY1047787" s="1"/>
      <c r="AWZ1047787" s="1"/>
      <c r="AXA1047787" s="1"/>
      <c r="AXB1047787" s="1"/>
      <c r="AXC1047787" s="1"/>
      <c r="AXD1047787" s="1"/>
      <c r="AXE1047787" s="1"/>
      <c r="AXF1047787" s="1"/>
      <c r="AXG1047787" s="1"/>
      <c r="AXH1047787" s="1"/>
      <c r="AXI1047787" s="1"/>
      <c r="AXJ1047787" s="1"/>
      <c r="AXK1047787" s="1"/>
      <c r="AXL1047787" s="1"/>
      <c r="AXM1047787" s="1"/>
      <c r="AXN1047787" s="1"/>
      <c r="AXO1047787" s="1"/>
      <c r="AXP1047787" s="1"/>
      <c r="AXQ1047787" s="1"/>
      <c r="AXR1047787" s="1"/>
      <c r="AXS1047787" s="1"/>
      <c r="AXT1047787" s="1"/>
      <c r="AXU1047787" s="1"/>
      <c r="AXV1047787" s="1"/>
      <c r="AXW1047787" s="1"/>
      <c r="AXX1047787" s="1"/>
      <c r="AXY1047787" s="1"/>
      <c r="AXZ1047787" s="1"/>
      <c r="AYA1047787" s="1"/>
      <c r="AYB1047787" s="1"/>
      <c r="AYC1047787" s="1"/>
      <c r="AYD1047787" s="1"/>
      <c r="AYE1047787" s="1"/>
      <c r="AYF1047787" s="1"/>
      <c r="AYG1047787" s="1"/>
      <c r="AYH1047787" s="1"/>
      <c r="AYI1047787" s="1"/>
      <c r="AYJ1047787" s="1"/>
      <c r="AYK1047787" s="1"/>
      <c r="AYL1047787" s="1"/>
      <c r="AYM1047787" s="1"/>
      <c r="AYN1047787" s="1"/>
      <c r="AYO1047787" s="1"/>
      <c r="AYP1047787" s="1"/>
      <c r="AYQ1047787" s="1"/>
      <c r="AYR1047787" s="1"/>
      <c r="AYS1047787" s="1"/>
      <c r="AYT1047787" s="1"/>
      <c r="AYU1047787" s="1"/>
      <c r="AYV1047787" s="1"/>
      <c r="AYW1047787" s="1"/>
      <c r="AYX1047787" s="1"/>
      <c r="AYY1047787" s="1"/>
      <c r="AYZ1047787" s="1"/>
      <c r="AZA1047787" s="1"/>
      <c r="AZB1047787" s="1"/>
      <c r="AZC1047787" s="1"/>
      <c r="AZD1047787" s="1"/>
      <c r="AZE1047787" s="1"/>
      <c r="AZF1047787" s="1"/>
      <c r="AZG1047787" s="1"/>
      <c r="AZH1047787" s="1"/>
      <c r="AZI1047787" s="1"/>
      <c r="AZJ1047787" s="1"/>
      <c r="AZK1047787" s="1"/>
      <c r="AZL1047787" s="1"/>
      <c r="AZM1047787" s="1"/>
      <c r="AZN1047787" s="1"/>
      <c r="AZO1047787" s="1"/>
      <c r="AZP1047787" s="1"/>
      <c r="AZQ1047787" s="1"/>
      <c r="AZR1047787" s="1"/>
      <c r="AZS1047787" s="1"/>
      <c r="AZT1047787" s="1"/>
      <c r="AZU1047787" s="1"/>
      <c r="AZV1047787" s="1"/>
      <c r="AZW1047787" s="1"/>
      <c r="AZX1047787" s="1"/>
      <c r="AZY1047787" s="1"/>
      <c r="AZZ1047787" s="1"/>
      <c r="BAA1047787" s="1"/>
      <c r="BAB1047787" s="1"/>
      <c r="BAC1047787" s="1"/>
      <c r="BAD1047787" s="1"/>
      <c r="BAE1047787" s="1"/>
      <c r="BAF1047787" s="1"/>
      <c r="BAG1047787" s="1"/>
      <c r="BAH1047787" s="1"/>
      <c r="BAI1047787" s="1"/>
      <c r="BAJ1047787" s="1"/>
      <c r="BAK1047787" s="1"/>
      <c r="BAL1047787" s="1"/>
      <c r="BAM1047787" s="1"/>
      <c r="BAN1047787" s="1"/>
      <c r="BAO1047787" s="1"/>
      <c r="BAP1047787" s="1"/>
      <c r="BAQ1047787" s="1"/>
      <c r="BAR1047787" s="1"/>
      <c r="BAS1047787" s="1"/>
      <c r="BAT1047787" s="1"/>
      <c r="BAU1047787" s="1"/>
      <c r="BAV1047787" s="1"/>
      <c r="BAW1047787" s="1"/>
      <c r="BAX1047787" s="1"/>
      <c r="BAY1047787" s="1"/>
      <c r="BAZ1047787" s="1"/>
      <c r="BBA1047787" s="1"/>
      <c r="BBB1047787" s="1"/>
      <c r="BBC1047787" s="1"/>
      <c r="BBD1047787" s="1"/>
      <c r="BBE1047787" s="1"/>
      <c r="BBF1047787" s="1"/>
      <c r="BBG1047787" s="1"/>
      <c r="BBH1047787" s="1"/>
      <c r="BBI1047787" s="1"/>
      <c r="BBJ1047787" s="1"/>
      <c r="BBK1047787" s="1"/>
      <c r="BBL1047787" s="1"/>
      <c r="BBM1047787" s="1"/>
      <c r="BBN1047787" s="1"/>
      <c r="BBO1047787" s="1"/>
      <c r="BBP1047787" s="1"/>
      <c r="BBQ1047787" s="1"/>
      <c r="BBR1047787" s="1"/>
      <c r="BBS1047787" s="1"/>
      <c r="BBT1047787" s="1"/>
      <c r="BBU1047787" s="1"/>
      <c r="BBV1047787" s="1"/>
      <c r="BBW1047787" s="1"/>
      <c r="BBX1047787" s="1"/>
      <c r="BBY1047787" s="1"/>
      <c r="BBZ1047787" s="1"/>
      <c r="BCA1047787" s="1"/>
      <c r="BCB1047787" s="1"/>
      <c r="BCC1047787" s="1"/>
      <c r="BCD1047787" s="1"/>
      <c r="BCE1047787" s="1"/>
      <c r="BCF1047787" s="1"/>
      <c r="BCG1047787" s="1"/>
      <c r="BCH1047787" s="1"/>
      <c r="BCI1047787" s="1"/>
      <c r="BCJ1047787" s="1"/>
      <c r="BCK1047787" s="1"/>
      <c r="BCL1047787" s="1"/>
      <c r="BCM1047787" s="1"/>
      <c r="BCN1047787" s="1"/>
      <c r="BCO1047787" s="1"/>
      <c r="BCP1047787" s="1"/>
      <c r="BCQ1047787" s="1"/>
      <c r="BCR1047787" s="1"/>
      <c r="BCS1047787" s="1"/>
      <c r="BCT1047787" s="1"/>
      <c r="BCU1047787" s="1"/>
      <c r="BCV1047787" s="1"/>
      <c r="BCW1047787" s="1"/>
      <c r="BCX1047787" s="1"/>
      <c r="BCY1047787" s="1"/>
      <c r="BCZ1047787" s="1"/>
      <c r="BDA1047787" s="1"/>
      <c r="BDB1047787" s="1"/>
      <c r="BDC1047787" s="1"/>
      <c r="BDD1047787" s="1"/>
      <c r="BDE1047787" s="1"/>
      <c r="BDF1047787" s="1"/>
      <c r="BDG1047787" s="1"/>
      <c r="BDH1047787" s="1"/>
      <c r="BDI1047787" s="1"/>
      <c r="BDJ1047787" s="1"/>
      <c r="BDK1047787" s="1"/>
      <c r="BDL1047787" s="1"/>
      <c r="BDM1047787" s="1"/>
      <c r="BDN1047787" s="1"/>
      <c r="BDO1047787" s="1"/>
      <c r="BDP1047787" s="1"/>
      <c r="BDQ1047787" s="1"/>
      <c r="BDR1047787" s="1"/>
      <c r="BDS1047787" s="1"/>
      <c r="BDT1047787" s="1"/>
      <c r="BDU1047787" s="1"/>
      <c r="BDV1047787" s="1"/>
      <c r="BDW1047787" s="1"/>
      <c r="BDX1047787" s="1"/>
      <c r="BDY1047787" s="1"/>
      <c r="BDZ1047787" s="1"/>
      <c r="BEA1047787" s="1"/>
      <c r="BEB1047787" s="1"/>
      <c r="BEC1047787" s="1"/>
      <c r="BED1047787" s="1"/>
      <c r="BEE1047787" s="1"/>
      <c r="BEF1047787" s="1"/>
      <c r="BEG1047787" s="1"/>
      <c r="BEH1047787" s="1"/>
      <c r="BEI1047787" s="1"/>
      <c r="BEJ1047787" s="1"/>
      <c r="BEK1047787" s="1"/>
      <c r="BEL1047787" s="1"/>
      <c r="BEM1047787" s="1"/>
      <c r="BEN1047787" s="1"/>
      <c r="BEO1047787" s="1"/>
      <c r="BEP1047787" s="1"/>
      <c r="BEQ1047787" s="1"/>
      <c r="BER1047787" s="1"/>
      <c r="BES1047787" s="1"/>
      <c r="BET1047787" s="1"/>
      <c r="BEU1047787" s="1"/>
      <c r="BEV1047787" s="1"/>
      <c r="BEW1047787" s="1"/>
      <c r="BEX1047787" s="1"/>
      <c r="BEY1047787" s="1"/>
      <c r="BEZ1047787" s="1"/>
      <c r="BFA1047787" s="1"/>
      <c r="BFB1047787" s="1"/>
      <c r="BFC1047787" s="1"/>
      <c r="BFD1047787" s="1"/>
      <c r="BFE1047787" s="1"/>
      <c r="BFF1047787" s="1"/>
      <c r="BFG1047787" s="1"/>
      <c r="BFH1047787" s="1"/>
      <c r="BFI1047787" s="1"/>
      <c r="BFJ1047787" s="1"/>
      <c r="BFK1047787" s="1"/>
      <c r="BFL1047787" s="1"/>
      <c r="BFM1047787" s="1"/>
      <c r="BFN1047787" s="1"/>
      <c r="BFO1047787" s="1"/>
      <c r="BFP1047787" s="1"/>
      <c r="BFQ1047787" s="1"/>
      <c r="BFR1047787" s="1"/>
      <c r="BFS1047787" s="1"/>
      <c r="BFT1047787" s="1"/>
      <c r="BFU1047787" s="1"/>
      <c r="BFV1047787" s="1"/>
      <c r="BFW1047787" s="1"/>
      <c r="BFX1047787" s="1"/>
      <c r="BFY1047787" s="1"/>
      <c r="BFZ1047787" s="1"/>
      <c r="BGA1047787" s="1"/>
      <c r="BGB1047787" s="1"/>
      <c r="BGC1047787" s="1"/>
      <c r="BGD1047787" s="1"/>
      <c r="BGE1047787" s="1"/>
      <c r="BGF1047787" s="1"/>
      <c r="BGG1047787" s="1"/>
      <c r="BGH1047787" s="1"/>
      <c r="BGI1047787" s="1"/>
      <c r="BGJ1047787" s="1"/>
      <c r="BGK1047787" s="1"/>
      <c r="BGL1047787" s="1"/>
      <c r="BGM1047787" s="1"/>
      <c r="BGN1047787" s="1"/>
      <c r="BGO1047787" s="1"/>
      <c r="BGP1047787" s="1"/>
      <c r="BGQ1047787" s="1"/>
      <c r="BGR1047787" s="1"/>
      <c r="BGS1047787" s="1"/>
      <c r="BGT1047787" s="1"/>
      <c r="BGU1047787" s="1"/>
      <c r="BGV1047787" s="1"/>
      <c r="BGW1047787" s="1"/>
      <c r="BGX1047787" s="1"/>
      <c r="BGY1047787" s="1"/>
      <c r="BGZ1047787" s="1"/>
      <c r="BHA1047787" s="1"/>
      <c r="BHB1047787" s="1"/>
      <c r="BHC1047787" s="1"/>
      <c r="BHD1047787" s="1"/>
      <c r="BHE1047787" s="1"/>
      <c r="BHF1047787" s="1"/>
      <c r="BHG1047787" s="1"/>
      <c r="BHH1047787" s="1"/>
      <c r="BHI1047787" s="1"/>
      <c r="BHJ1047787" s="1"/>
      <c r="BHK1047787" s="1"/>
      <c r="BHL1047787" s="1"/>
      <c r="BHM1047787" s="1"/>
      <c r="BHN1047787" s="1"/>
      <c r="BHO1047787" s="1"/>
      <c r="BHP1047787" s="1"/>
      <c r="BHQ1047787" s="1"/>
      <c r="BHR1047787" s="1"/>
      <c r="BHS1047787" s="1"/>
      <c r="BHT1047787" s="1"/>
      <c r="BHU1047787" s="1"/>
      <c r="BHV1047787" s="1"/>
      <c r="BHW1047787" s="1"/>
      <c r="BHX1047787" s="1"/>
      <c r="BHY1047787" s="1"/>
      <c r="BHZ1047787" s="1"/>
      <c r="BIA1047787" s="1"/>
      <c r="BIB1047787" s="1"/>
      <c r="BIC1047787" s="1"/>
      <c r="BID1047787" s="1"/>
      <c r="BIE1047787" s="1"/>
      <c r="BIF1047787" s="1"/>
      <c r="BIG1047787" s="1"/>
      <c r="BIH1047787" s="1"/>
      <c r="BII1047787" s="1"/>
      <c r="BIJ1047787" s="1"/>
      <c r="BIK1047787" s="1"/>
      <c r="BIL1047787" s="1"/>
      <c r="BIM1047787" s="1"/>
      <c r="BIN1047787" s="1"/>
      <c r="BIO1047787" s="1"/>
      <c r="BIP1047787" s="1"/>
      <c r="BIQ1047787" s="1"/>
      <c r="BIR1047787" s="1"/>
      <c r="BIS1047787" s="1"/>
      <c r="BIT1047787" s="1"/>
      <c r="BIU1047787" s="1"/>
      <c r="BIV1047787" s="1"/>
      <c r="BIW1047787" s="1"/>
      <c r="BIX1047787" s="1"/>
      <c r="BIY1047787" s="1"/>
      <c r="BIZ1047787" s="1"/>
      <c r="BJA1047787" s="1"/>
      <c r="BJB1047787" s="1"/>
      <c r="BJC1047787" s="1"/>
      <c r="BJD1047787" s="1"/>
      <c r="BJE1047787" s="1"/>
      <c r="BJF1047787" s="1"/>
      <c r="BJG1047787" s="1"/>
      <c r="BJH1047787" s="1"/>
      <c r="BJI1047787" s="1"/>
      <c r="BJJ1047787" s="1"/>
      <c r="BJK1047787" s="1"/>
      <c r="BJL1047787" s="1"/>
      <c r="BJM1047787" s="1"/>
      <c r="BJN1047787" s="1"/>
      <c r="BJO1047787" s="1"/>
      <c r="BJP1047787" s="1"/>
      <c r="BJQ1047787" s="1"/>
      <c r="BJR1047787" s="1"/>
      <c r="BJS1047787" s="1"/>
      <c r="BJT1047787" s="1"/>
      <c r="BJU1047787" s="1"/>
      <c r="BJV1047787" s="1"/>
      <c r="BJW1047787" s="1"/>
      <c r="BJX1047787" s="1"/>
      <c r="BJY1047787" s="1"/>
      <c r="BJZ1047787" s="1"/>
      <c r="BKA1047787" s="1"/>
      <c r="BKB1047787" s="1"/>
      <c r="BKC1047787" s="1"/>
      <c r="BKD1047787" s="1"/>
      <c r="BKE1047787" s="1"/>
      <c r="BKF1047787" s="1"/>
      <c r="BKG1047787" s="1"/>
      <c r="BKH1047787" s="1"/>
      <c r="BKI1047787" s="1"/>
      <c r="BKJ1047787" s="1"/>
      <c r="BKK1047787" s="1"/>
      <c r="BKL1047787" s="1"/>
      <c r="BKM1047787" s="1"/>
      <c r="BKN1047787" s="1"/>
      <c r="BKO1047787" s="1"/>
      <c r="BKP1047787" s="1"/>
      <c r="BKQ1047787" s="1"/>
      <c r="BKR1047787" s="1"/>
      <c r="BKS1047787" s="1"/>
      <c r="BKT1047787" s="1"/>
      <c r="BKU1047787" s="1"/>
      <c r="BKV1047787" s="1"/>
      <c r="BKW1047787" s="1"/>
      <c r="BKX1047787" s="1"/>
      <c r="BKY1047787" s="1"/>
      <c r="BKZ1047787" s="1"/>
      <c r="BLA1047787" s="1"/>
      <c r="BLB1047787" s="1"/>
      <c r="BLC1047787" s="1"/>
      <c r="BLD1047787" s="1"/>
      <c r="BLE1047787" s="1"/>
      <c r="BLF1047787" s="1"/>
      <c r="BLG1047787" s="1"/>
      <c r="BLH1047787" s="1"/>
      <c r="BLI1047787" s="1"/>
      <c r="BLJ1047787" s="1"/>
      <c r="BLK1047787" s="1"/>
      <c r="BLL1047787" s="1"/>
      <c r="BLM1047787" s="1"/>
      <c r="BLN1047787" s="1"/>
      <c r="BLO1047787" s="1"/>
      <c r="BLP1047787" s="1"/>
      <c r="BLQ1047787" s="1"/>
      <c r="BLR1047787" s="1"/>
      <c r="BLS1047787" s="1"/>
      <c r="BLT1047787" s="1"/>
      <c r="BLU1047787" s="1"/>
      <c r="BLV1047787" s="1"/>
      <c r="BLW1047787" s="1"/>
      <c r="BLX1047787" s="1"/>
      <c r="BLY1047787" s="1"/>
      <c r="BLZ1047787" s="1"/>
      <c r="BMA1047787" s="1"/>
      <c r="BMB1047787" s="1"/>
      <c r="BMC1047787" s="1"/>
      <c r="BMD1047787" s="1"/>
      <c r="BME1047787" s="1"/>
      <c r="BMF1047787" s="1"/>
      <c r="BMG1047787" s="1"/>
      <c r="BMH1047787" s="1"/>
      <c r="BMI1047787" s="1"/>
      <c r="BMJ1047787" s="1"/>
      <c r="BMK1047787" s="1"/>
      <c r="BML1047787" s="1"/>
      <c r="BMM1047787" s="1"/>
      <c r="BMN1047787" s="1"/>
      <c r="BMO1047787" s="1"/>
      <c r="BMP1047787" s="1"/>
      <c r="BMQ1047787" s="1"/>
      <c r="BMR1047787" s="1"/>
      <c r="BMS1047787" s="1"/>
      <c r="BMT1047787" s="1"/>
      <c r="BMU1047787" s="1"/>
      <c r="BMV1047787" s="1"/>
      <c r="BMW1047787" s="1"/>
      <c r="BMX1047787" s="1"/>
      <c r="BMY1047787" s="1"/>
      <c r="BMZ1047787" s="1"/>
      <c r="BNA1047787" s="1"/>
      <c r="BNB1047787" s="1"/>
      <c r="BNC1047787" s="1"/>
      <c r="BND1047787" s="1"/>
      <c r="BNE1047787" s="1"/>
      <c r="BNF1047787" s="1"/>
      <c r="BNG1047787" s="1"/>
      <c r="BNH1047787" s="1"/>
      <c r="BNI1047787" s="1"/>
      <c r="BNJ1047787" s="1"/>
      <c r="BNK1047787" s="1"/>
      <c r="BNL1047787" s="1"/>
      <c r="BNM1047787" s="1"/>
      <c r="BNN1047787" s="1"/>
      <c r="BNO1047787" s="1"/>
      <c r="BNP1047787" s="1"/>
      <c r="BNQ1047787" s="1"/>
      <c r="BNR1047787" s="1"/>
      <c r="BNS1047787" s="1"/>
      <c r="BNT1047787" s="1"/>
      <c r="BNU1047787" s="1"/>
      <c r="BNV1047787" s="1"/>
      <c r="BNW1047787" s="1"/>
      <c r="BNX1047787" s="1"/>
      <c r="BNY1047787" s="1"/>
      <c r="BNZ1047787" s="1"/>
      <c r="BOA1047787" s="1"/>
      <c r="BOB1047787" s="1"/>
      <c r="BOC1047787" s="1"/>
      <c r="BOD1047787" s="1"/>
      <c r="BOE1047787" s="1"/>
      <c r="BOF1047787" s="1"/>
      <c r="BOG1047787" s="1"/>
      <c r="BOH1047787" s="1"/>
      <c r="BOI1047787" s="1"/>
      <c r="BOJ1047787" s="1"/>
      <c r="BOK1047787" s="1"/>
      <c r="BOL1047787" s="1"/>
      <c r="BOM1047787" s="1"/>
      <c r="BON1047787" s="1"/>
      <c r="BOO1047787" s="1"/>
      <c r="BOP1047787" s="1"/>
      <c r="BOQ1047787" s="1"/>
      <c r="BOR1047787" s="1"/>
      <c r="BOS1047787" s="1"/>
      <c r="BOT1047787" s="1"/>
      <c r="BOU1047787" s="1"/>
      <c r="BOV1047787" s="1"/>
      <c r="BOW1047787" s="1"/>
      <c r="BOX1047787" s="1"/>
      <c r="BOY1047787" s="1"/>
      <c r="BOZ1047787" s="1"/>
      <c r="BPA1047787" s="1"/>
      <c r="BPB1047787" s="1"/>
      <c r="BPC1047787" s="1"/>
      <c r="BPD1047787" s="1"/>
      <c r="BPE1047787" s="1"/>
      <c r="BPF1047787" s="1"/>
      <c r="BPG1047787" s="1"/>
      <c r="BPH1047787" s="1"/>
      <c r="BPI1047787" s="1"/>
      <c r="BPJ1047787" s="1"/>
      <c r="BPK1047787" s="1"/>
      <c r="BPL1047787" s="1"/>
      <c r="BPM1047787" s="1"/>
      <c r="BPN1047787" s="1"/>
      <c r="BPO1047787" s="1"/>
      <c r="BPP1047787" s="1"/>
      <c r="BPQ1047787" s="1"/>
      <c r="BPR1047787" s="1"/>
      <c r="BPS1047787" s="1"/>
      <c r="BPT1047787" s="1"/>
      <c r="BPU1047787" s="1"/>
      <c r="BPV1047787" s="1"/>
      <c r="BPW1047787" s="1"/>
      <c r="BPX1047787" s="1"/>
      <c r="BPY1047787" s="1"/>
      <c r="BPZ1047787" s="1"/>
      <c r="BQA1047787" s="1"/>
      <c r="BQB1047787" s="1"/>
      <c r="BQC1047787" s="1"/>
      <c r="BQD1047787" s="1"/>
      <c r="BQE1047787" s="1"/>
      <c r="BQF1047787" s="1"/>
      <c r="BQG1047787" s="1"/>
      <c r="BQH1047787" s="1"/>
      <c r="BQI1047787" s="1"/>
      <c r="BQJ1047787" s="1"/>
      <c r="BQK1047787" s="1"/>
      <c r="BQL1047787" s="1"/>
      <c r="BQM1047787" s="1"/>
      <c r="BQN1047787" s="1"/>
      <c r="BQO1047787" s="1"/>
      <c r="BQP1047787" s="1"/>
      <c r="BQQ1047787" s="1"/>
      <c r="BQR1047787" s="1"/>
      <c r="BQS1047787" s="1"/>
      <c r="BQT1047787" s="1"/>
      <c r="BQU1047787" s="1"/>
      <c r="BQV1047787" s="1"/>
      <c r="BQW1047787" s="1"/>
      <c r="BQX1047787" s="1"/>
      <c r="BQY1047787" s="1"/>
      <c r="BQZ1047787" s="1"/>
      <c r="BRA1047787" s="1"/>
      <c r="BRB1047787" s="1"/>
      <c r="BRC1047787" s="1"/>
      <c r="BRD1047787" s="1"/>
      <c r="BRE1047787" s="1"/>
      <c r="BRF1047787" s="1"/>
      <c r="BRG1047787" s="1"/>
      <c r="BRH1047787" s="1"/>
      <c r="BRI1047787" s="1"/>
      <c r="BRJ1047787" s="1"/>
      <c r="BRK1047787" s="1"/>
      <c r="BRL1047787" s="1"/>
      <c r="BRM1047787" s="1"/>
      <c r="BRN1047787" s="1"/>
      <c r="BRO1047787" s="1"/>
      <c r="BRP1047787" s="1"/>
      <c r="BRQ1047787" s="1"/>
      <c r="BRR1047787" s="1"/>
      <c r="BRS1047787" s="1"/>
      <c r="BRT1047787" s="1"/>
      <c r="BRU1047787" s="1"/>
      <c r="BRV1047787" s="1"/>
      <c r="BRW1047787" s="1"/>
      <c r="BRX1047787" s="1"/>
      <c r="BRY1047787" s="1"/>
      <c r="BRZ1047787" s="1"/>
      <c r="BSA1047787" s="1"/>
      <c r="BSB1047787" s="1"/>
      <c r="BSC1047787" s="1"/>
      <c r="BSD1047787" s="1"/>
      <c r="BSE1047787" s="1"/>
      <c r="BSF1047787" s="1"/>
      <c r="BSG1047787" s="1"/>
      <c r="BSH1047787" s="1"/>
      <c r="BSI1047787" s="1"/>
      <c r="BSJ1047787" s="1"/>
      <c r="BSK1047787" s="1"/>
      <c r="BSL1047787" s="1"/>
      <c r="BSM1047787" s="1"/>
      <c r="BSN1047787" s="1"/>
      <c r="BSO1047787" s="1"/>
      <c r="BSP1047787" s="1"/>
      <c r="BSQ1047787" s="1"/>
      <c r="BSR1047787" s="1"/>
      <c r="BSS1047787" s="1"/>
      <c r="BST1047787" s="1"/>
      <c r="BSU1047787" s="1"/>
      <c r="BSV1047787" s="1"/>
      <c r="BSW1047787" s="1"/>
      <c r="BSX1047787" s="1"/>
      <c r="BSY1047787" s="1"/>
      <c r="BSZ1047787" s="1"/>
      <c r="BTA1047787" s="1"/>
      <c r="BTB1047787" s="1"/>
      <c r="BTC1047787" s="1"/>
      <c r="BTD1047787" s="1"/>
      <c r="BTE1047787" s="1"/>
      <c r="BTF1047787" s="1"/>
      <c r="BTG1047787" s="1"/>
      <c r="BTH1047787" s="1"/>
      <c r="BTI1047787" s="1"/>
      <c r="BTJ1047787" s="1"/>
      <c r="BTK1047787" s="1"/>
      <c r="BTL1047787" s="1"/>
      <c r="BTM1047787" s="1"/>
      <c r="BTN1047787" s="1"/>
      <c r="BTO1047787" s="1"/>
      <c r="BTP1047787" s="1"/>
      <c r="BTQ1047787" s="1"/>
      <c r="BTR1047787" s="1"/>
      <c r="BTS1047787" s="1"/>
      <c r="BTT1047787" s="1"/>
      <c r="BTU1047787" s="1"/>
      <c r="BTV1047787" s="1"/>
      <c r="BTW1047787" s="1"/>
      <c r="BTX1047787" s="1"/>
      <c r="BTY1047787" s="1"/>
      <c r="BTZ1047787" s="1"/>
      <c r="BUA1047787" s="1"/>
      <c r="BUB1047787" s="1"/>
      <c r="BUC1047787" s="1"/>
      <c r="BUD1047787" s="1"/>
      <c r="BUE1047787" s="1"/>
      <c r="BUF1047787" s="1"/>
      <c r="BUG1047787" s="1"/>
      <c r="BUH1047787" s="1"/>
      <c r="BUI1047787" s="1"/>
      <c r="BUJ1047787" s="1"/>
      <c r="BUK1047787" s="1"/>
      <c r="BUL1047787" s="1"/>
      <c r="BUM1047787" s="1"/>
      <c r="BUN1047787" s="1"/>
      <c r="BUO1047787" s="1"/>
      <c r="BUP1047787" s="1"/>
      <c r="BUQ1047787" s="1"/>
      <c r="BUR1047787" s="1"/>
      <c r="BUS1047787" s="1"/>
      <c r="BUT1047787" s="1"/>
      <c r="BUU1047787" s="1"/>
      <c r="BUV1047787" s="1"/>
      <c r="BUW1047787" s="1"/>
      <c r="BUX1047787" s="1"/>
      <c r="BUY1047787" s="1"/>
      <c r="BUZ1047787" s="1"/>
      <c r="BVA1047787" s="1"/>
      <c r="BVB1047787" s="1"/>
      <c r="BVC1047787" s="1"/>
      <c r="BVD1047787" s="1"/>
      <c r="BVE1047787" s="1"/>
      <c r="BVF1047787" s="1"/>
      <c r="BVG1047787" s="1"/>
      <c r="BVH1047787" s="1"/>
      <c r="BVI1047787" s="1"/>
      <c r="BVJ1047787" s="1"/>
      <c r="BVK1047787" s="1"/>
      <c r="BVL1047787" s="1"/>
      <c r="BVM1047787" s="1"/>
      <c r="BVN1047787" s="1"/>
      <c r="BVO1047787" s="1"/>
      <c r="BVP1047787" s="1"/>
      <c r="BVQ1047787" s="1"/>
      <c r="BVR1047787" s="1"/>
      <c r="BVS1047787" s="1"/>
      <c r="BVT1047787" s="1"/>
      <c r="BVU1047787" s="1"/>
      <c r="BVV1047787" s="1"/>
      <c r="BVW1047787" s="1"/>
      <c r="BVX1047787" s="1"/>
      <c r="BVY1047787" s="1"/>
      <c r="BVZ1047787" s="1"/>
      <c r="BWA1047787" s="1"/>
      <c r="BWB1047787" s="1"/>
      <c r="BWC1047787" s="1"/>
      <c r="BWD1047787" s="1"/>
      <c r="BWE1047787" s="1"/>
      <c r="BWF1047787" s="1"/>
      <c r="BWG1047787" s="1"/>
      <c r="BWH1047787" s="1"/>
      <c r="BWI1047787" s="1"/>
      <c r="BWJ1047787" s="1"/>
      <c r="BWK1047787" s="1"/>
      <c r="BWL1047787" s="1"/>
      <c r="BWM1047787" s="1"/>
      <c r="BWN1047787" s="1"/>
      <c r="BWO1047787" s="1"/>
      <c r="BWP1047787" s="1"/>
      <c r="BWQ1047787" s="1"/>
      <c r="BWR1047787" s="1"/>
      <c r="BWS1047787" s="1"/>
      <c r="BWT1047787" s="1"/>
      <c r="BWU1047787" s="1"/>
      <c r="BWV1047787" s="1"/>
      <c r="BWW1047787" s="1"/>
      <c r="BWX1047787" s="1"/>
      <c r="BWY1047787" s="1"/>
      <c r="BWZ1047787" s="1"/>
      <c r="BXA1047787" s="1"/>
      <c r="BXB1047787" s="1"/>
      <c r="BXC1047787" s="1"/>
      <c r="BXD1047787" s="1"/>
      <c r="BXE1047787" s="1"/>
      <c r="BXF1047787" s="1"/>
      <c r="BXG1047787" s="1"/>
      <c r="BXH1047787" s="1"/>
      <c r="BXI1047787" s="1"/>
      <c r="BXJ1047787" s="1"/>
      <c r="BXK1047787" s="1"/>
      <c r="BXL1047787" s="1"/>
      <c r="BXM1047787" s="1"/>
      <c r="BXN1047787" s="1"/>
      <c r="BXO1047787" s="1"/>
      <c r="BXP1047787" s="1"/>
      <c r="BXQ1047787" s="1"/>
      <c r="BXR1047787" s="1"/>
      <c r="BXS1047787" s="1"/>
      <c r="BXT1047787" s="1"/>
      <c r="BXU1047787" s="1"/>
      <c r="BXV1047787" s="1"/>
      <c r="BXW1047787" s="1"/>
      <c r="BXX1047787" s="1"/>
      <c r="BXY1047787" s="1"/>
      <c r="BXZ1047787" s="1"/>
      <c r="BYA1047787" s="1"/>
      <c r="BYB1047787" s="1"/>
      <c r="BYC1047787" s="1"/>
      <c r="BYD1047787" s="1"/>
      <c r="BYE1047787" s="1"/>
      <c r="BYF1047787" s="1"/>
      <c r="BYG1047787" s="1"/>
      <c r="BYH1047787" s="1"/>
      <c r="BYI1047787" s="1"/>
      <c r="BYJ1047787" s="1"/>
      <c r="BYK1047787" s="1"/>
      <c r="BYL1047787" s="1"/>
      <c r="BYM1047787" s="1"/>
      <c r="BYN1047787" s="1"/>
      <c r="BYO1047787" s="1"/>
      <c r="BYP1047787" s="1"/>
      <c r="BYQ1047787" s="1"/>
      <c r="BYR1047787" s="1"/>
      <c r="BYS1047787" s="1"/>
      <c r="BYT1047787" s="1"/>
      <c r="BYU1047787" s="1"/>
      <c r="BYV1047787" s="1"/>
      <c r="BYW1047787" s="1"/>
      <c r="BYX1047787" s="1"/>
      <c r="BYY1047787" s="1"/>
      <c r="BYZ1047787" s="1"/>
      <c r="BZA1047787" s="1"/>
      <c r="BZB1047787" s="1"/>
      <c r="BZC1047787" s="1"/>
      <c r="BZD1047787" s="1"/>
      <c r="BZE1047787" s="1"/>
      <c r="BZF1047787" s="1"/>
      <c r="BZG1047787" s="1"/>
      <c r="BZH1047787" s="1"/>
      <c r="BZI1047787" s="1"/>
      <c r="BZJ1047787" s="1"/>
      <c r="BZK1047787" s="1"/>
      <c r="BZL1047787" s="1"/>
      <c r="BZM1047787" s="1"/>
      <c r="BZN1047787" s="1"/>
      <c r="BZO1047787" s="1"/>
      <c r="BZP1047787" s="1"/>
      <c r="BZQ1047787" s="1"/>
      <c r="BZR1047787" s="1"/>
      <c r="BZS1047787" s="1"/>
      <c r="BZT1047787" s="1"/>
      <c r="BZU1047787" s="1"/>
      <c r="BZV1047787" s="1"/>
      <c r="BZW1047787" s="1"/>
      <c r="BZX1047787" s="1"/>
      <c r="BZY1047787" s="1"/>
      <c r="BZZ1047787" s="1"/>
      <c r="CAA1047787" s="1"/>
      <c r="CAB1047787" s="1"/>
      <c r="CAC1047787" s="1"/>
      <c r="CAD1047787" s="1"/>
      <c r="CAE1047787" s="1"/>
      <c r="CAF1047787" s="1"/>
      <c r="CAG1047787" s="1"/>
      <c r="CAH1047787" s="1"/>
      <c r="CAI1047787" s="1"/>
      <c r="CAJ1047787" s="1"/>
      <c r="CAK1047787" s="1"/>
      <c r="CAL1047787" s="1"/>
      <c r="CAM1047787" s="1"/>
      <c r="CAN1047787" s="1"/>
      <c r="CAO1047787" s="1"/>
      <c r="CAP1047787" s="1"/>
      <c r="CAQ1047787" s="1"/>
      <c r="CAR1047787" s="1"/>
      <c r="CAS1047787" s="1"/>
      <c r="CAT1047787" s="1"/>
      <c r="CAU1047787" s="1"/>
      <c r="CAV1047787" s="1"/>
      <c r="CAW1047787" s="1"/>
      <c r="CAX1047787" s="1"/>
      <c r="CAY1047787" s="1"/>
      <c r="CAZ1047787" s="1"/>
      <c r="CBA1047787" s="1"/>
      <c r="CBB1047787" s="1"/>
      <c r="CBC1047787" s="1"/>
      <c r="CBD1047787" s="1"/>
      <c r="CBE1047787" s="1"/>
      <c r="CBF1047787" s="1"/>
      <c r="CBG1047787" s="1"/>
      <c r="CBH1047787" s="1"/>
      <c r="CBI1047787" s="1"/>
      <c r="CBJ1047787" s="1"/>
      <c r="CBK1047787" s="1"/>
      <c r="CBL1047787" s="1"/>
      <c r="CBM1047787" s="1"/>
      <c r="CBN1047787" s="1"/>
      <c r="CBO1047787" s="1"/>
      <c r="CBP1047787" s="1"/>
      <c r="CBQ1047787" s="1"/>
      <c r="CBR1047787" s="1"/>
      <c r="CBS1047787" s="1"/>
      <c r="CBT1047787" s="1"/>
      <c r="CBU1047787" s="1"/>
      <c r="CBV1047787" s="1"/>
      <c r="CBW1047787" s="1"/>
      <c r="CBX1047787" s="1"/>
      <c r="CBY1047787" s="1"/>
      <c r="CBZ1047787" s="1"/>
      <c r="CCA1047787" s="1"/>
      <c r="CCB1047787" s="1"/>
      <c r="CCC1047787" s="1"/>
      <c r="CCD1047787" s="1"/>
      <c r="CCE1047787" s="1"/>
      <c r="CCF1047787" s="1"/>
      <c r="CCG1047787" s="1"/>
      <c r="CCH1047787" s="1"/>
      <c r="CCI1047787" s="1"/>
      <c r="CCJ1047787" s="1"/>
      <c r="CCK1047787" s="1"/>
      <c r="CCL1047787" s="1"/>
      <c r="CCM1047787" s="1"/>
      <c r="CCN1047787" s="1"/>
      <c r="CCO1047787" s="1"/>
      <c r="CCP1047787" s="1"/>
      <c r="CCQ1047787" s="1"/>
      <c r="CCR1047787" s="1"/>
      <c r="CCS1047787" s="1"/>
      <c r="CCT1047787" s="1"/>
      <c r="CCU1047787" s="1"/>
      <c r="CCV1047787" s="1"/>
      <c r="CCW1047787" s="1"/>
      <c r="CCX1047787" s="1"/>
      <c r="CCY1047787" s="1"/>
      <c r="CCZ1047787" s="1"/>
      <c r="CDA1047787" s="1"/>
      <c r="CDB1047787" s="1"/>
      <c r="CDC1047787" s="1"/>
      <c r="CDD1047787" s="1"/>
      <c r="CDE1047787" s="1"/>
      <c r="CDF1047787" s="1"/>
      <c r="CDG1047787" s="1"/>
      <c r="CDH1047787" s="1"/>
      <c r="CDI1047787" s="1"/>
      <c r="CDJ1047787" s="1"/>
      <c r="CDK1047787" s="1"/>
      <c r="CDL1047787" s="1"/>
      <c r="CDM1047787" s="1"/>
      <c r="CDN1047787" s="1"/>
      <c r="CDO1047787" s="1"/>
      <c r="CDP1047787" s="1"/>
      <c r="CDQ1047787" s="1"/>
      <c r="CDR1047787" s="1"/>
      <c r="CDS1047787" s="1"/>
      <c r="CDT1047787" s="1"/>
      <c r="CDU1047787" s="1"/>
      <c r="CDV1047787" s="1"/>
      <c r="CDW1047787" s="1"/>
      <c r="CDX1047787" s="1"/>
      <c r="CDY1047787" s="1"/>
      <c r="CDZ1047787" s="1"/>
      <c r="CEA1047787" s="1"/>
      <c r="CEB1047787" s="1"/>
      <c r="CEC1047787" s="1"/>
      <c r="CED1047787" s="1"/>
      <c r="CEE1047787" s="1"/>
      <c r="CEF1047787" s="1"/>
      <c r="CEG1047787" s="1"/>
      <c r="CEH1047787" s="1"/>
      <c r="CEI1047787" s="1"/>
      <c r="CEJ1047787" s="1"/>
      <c r="CEK1047787" s="1"/>
      <c r="CEL1047787" s="1"/>
      <c r="CEM1047787" s="1"/>
      <c r="CEN1047787" s="1"/>
      <c r="CEO1047787" s="1"/>
      <c r="CEP1047787" s="1"/>
      <c r="CEQ1047787" s="1"/>
      <c r="CER1047787" s="1"/>
      <c r="CES1047787" s="1"/>
      <c r="CET1047787" s="1"/>
      <c r="CEU1047787" s="1"/>
      <c r="CEV1047787" s="1"/>
      <c r="CEW1047787" s="1"/>
      <c r="CEX1047787" s="1"/>
      <c r="CEY1047787" s="1"/>
      <c r="CEZ1047787" s="1"/>
      <c r="CFA1047787" s="1"/>
      <c r="CFB1047787" s="1"/>
      <c r="CFC1047787" s="1"/>
      <c r="CFD1047787" s="1"/>
      <c r="CFE1047787" s="1"/>
      <c r="CFF1047787" s="1"/>
      <c r="CFG1047787" s="1"/>
      <c r="CFH1047787" s="1"/>
      <c r="CFI1047787" s="1"/>
      <c r="CFJ1047787" s="1"/>
      <c r="CFK1047787" s="1"/>
      <c r="CFL1047787" s="1"/>
      <c r="CFM1047787" s="1"/>
      <c r="CFN1047787" s="1"/>
      <c r="CFO1047787" s="1"/>
      <c r="CFP1047787" s="1"/>
      <c r="CFQ1047787" s="1"/>
      <c r="CFR1047787" s="1"/>
      <c r="CFS1047787" s="1"/>
      <c r="CFT1047787" s="1"/>
      <c r="CFU1047787" s="1"/>
      <c r="CFV1047787" s="1"/>
      <c r="CFW1047787" s="1"/>
      <c r="CFX1047787" s="1"/>
      <c r="CFY1047787" s="1"/>
      <c r="CFZ1047787" s="1"/>
      <c r="CGA1047787" s="1"/>
      <c r="CGB1047787" s="1"/>
      <c r="CGC1047787" s="1"/>
      <c r="CGD1047787" s="1"/>
      <c r="CGE1047787" s="1"/>
      <c r="CGF1047787" s="1"/>
      <c r="CGG1047787" s="1"/>
      <c r="CGH1047787" s="1"/>
      <c r="CGI1047787" s="1"/>
      <c r="CGJ1047787" s="1"/>
      <c r="CGK1047787" s="1"/>
      <c r="CGL1047787" s="1"/>
      <c r="CGM1047787" s="1"/>
      <c r="CGN1047787" s="1"/>
      <c r="CGO1047787" s="1"/>
      <c r="CGP1047787" s="1"/>
      <c r="CGQ1047787" s="1"/>
      <c r="CGR1047787" s="1"/>
      <c r="CGS1047787" s="1"/>
      <c r="CGT1047787" s="1"/>
      <c r="CGU1047787" s="1"/>
      <c r="CGV1047787" s="1"/>
      <c r="CGW1047787" s="1"/>
      <c r="CGX1047787" s="1"/>
      <c r="CGY1047787" s="1"/>
      <c r="CGZ1047787" s="1"/>
      <c r="CHA1047787" s="1"/>
      <c r="CHB1047787" s="1"/>
      <c r="CHC1047787" s="1"/>
      <c r="CHD1047787" s="1"/>
      <c r="CHE1047787" s="1"/>
      <c r="CHF1047787" s="1"/>
      <c r="CHG1047787" s="1"/>
      <c r="CHH1047787" s="1"/>
      <c r="CHI1047787" s="1"/>
      <c r="CHJ1047787" s="1"/>
      <c r="CHK1047787" s="1"/>
      <c r="CHL1047787" s="1"/>
      <c r="CHM1047787" s="1"/>
      <c r="CHN1047787" s="1"/>
      <c r="CHO1047787" s="1"/>
      <c r="CHP1047787" s="1"/>
      <c r="CHQ1047787" s="1"/>
      <c r="CHR1047787" s="1"/>
      <c r="CHS1047787" s="1"/>
      <c r="CHT1047787" s="1"/>
      <c r="CHU1047787" s="1"/>
      <c r="CHV1047787" s="1"/>
      <c r="CHW1047787" s="1"/>
      <c r="CHX1047787" s="1"/>
      <c r="CHY1047787" s="1"/>
      <c r="CHZ1047787" s="1"/>
      <c r="CIA1047787" s="1"/>
      <c r="CIB1047787" s="1"/>
      <c r="CIC1047787" s="1"/>
      <c r="CID1047787" s="1"/>
      <c r="CIE1047787" s="1"/>
      <c r="CIF1047787" s="1"/>
      <c r="CIG1047787" s="1"/>
      <c r="CIH1047787" s="1"/>
      <c r="CII1047787" s="1"/>
      <c r="CIJ1047787" s="1"/>
      <c r="CIK1047787" s="1"/>
      <c r="CIL1047787" s="1"/>
      <c r="CIM1047787" s="1"/>
      <c r="CIN1047787" s="1"/>
      <c r="CIO1047787" s="1"/>
      <c r="CIP1047787" s="1"/>
      <c r="CIQ1047787" s="1"/>
      <c r="CIR1047787" s="1"/>
      <c r="CIS1047787" s="1"/>
      <c r="CIT1047787" s="1"/>
      <c r="CIU1047787" s="1"/>
      <c r="CIV1047787" s="1"/>
      <c r="CIW1047787" s="1"/>
      <c r="CIX1047787" s="1"/>
      <c r="CIY1047787" s="1"/>
      <c r="CIZ1047787" s="1"/>
      <c r="CJA1047787" s="1"/>
      <c r="CJB1047787" s="1"/>
      <c r="CJC1047787" s="1"/>
      <c r="CJD1047787" s="1"/>
      <c r="CJE1047787" s="1"/>
      <c r="CJF1047787" s="1"/>
      <c r="CJG1047787" s="1"/>
      <c r="CJH1047787" s="1"/>
      <c r="CJI1047787" s="1"/>
      <c r="CJJ1047787" s="1"/>
      <c r="CJK1047787" s="1"/>
      <c r="CJL1047787" s="1"/>
      <c r="CJM1047787" s="1"/>
      <c r="CJN1047787" s="1"/>
      <c r="CJO1047787" s="1"/>
      <c r="CJP1047787" s="1"/>
      <c r="CJQ1047787" s="1"/>
      <c r="CJR1047787" s="1"/>
      <c r="CJS1047787" s="1"/>
      <c r="CJT1047787" s="1"/>
      <c r="CJU1047787" s="1"/>
      <c r="CJV1047787" s="1"/>
      <c r="CJW1047787" s="1"/>
      <c r="CJX1047787" s="1"/>
      <c r="CJY1047787" s="1"/>
      <c r="CJZ1047787" s="1"/>
      <c r="CKA1047787" s="1"/>
      <c r="CKB1047787" s="1"/>
      <c r="CKC1047787" s="1"/>
      <c r="CKD1047787" s="1"/>
      <c r="CKE1047787" s="1"/>
      <c r="CKF1047787" s="1"/>
      <c r="CKG1047787" s="1"/>
      <c r="CKH1047787" s="1"/>
      <c r="CKI1047787" s="1"/>
      <c r="CKJ1047787" s="1"/>
      <c r="CKK1047787" s="1"/>
      <c r="CKL1047787" s="1"/>
      <c r="CKM1047787" s="1"/>
      <c r="CKN1047787" s="1"/>
      <c r="CKO1047787" s="1"/>
      <c r="CKP1047787" s="1"/>
      <c r="CKQ1047787" s="1"/>
      <c r="CKR1047787" s="1"/>
      <c r="CKS1047787" s="1"/>
      <c r="CKT1047787" s="1"/>
      <c r="CKU1047787" s="1"/>
      <c r="CKV1047787" s="1"/>
      <c r="CKW1047787" s="1"/>
      <c r="CKX1047787" s="1"/>
      <c r="CKY1047787" s="1"/>
      <c r="CKZ1047787" s="1"/>
      <c r="CLA1047787" s="1"/>
      <c r="CLB1047787" s="1"/>
      <c r="CLC1047787" s="1"/>
      <c r="CLD1047787" s="1"/>
      <c r="CLE1047787" s="1"/>
      <c r="CLF1047787" s="1"/>
      <c r="CLG1047787" s="1"/>
      <c r="CLH1047787" s="1"/>
      <c r="CLI1047787" s="1"/>
      <c r="CLJ1047787" s="1"/>
      <c r="CLK1047787" s="1"/>
      <c r="CLL1047787" s="1"/>
      <c r="CLM1047787" s="1"/>
      <c r="CLN1047787" s="1"/>
      <c r="CLO1047787" s="1"/>
      <c r="CLP1047787" s="1"/>
      <c r="CLQ1047787" s="1"/>
      <c r="CLR1047787" s="1"/>
      <c r="CLS1047787" s="1"/>
      <c r="CLT1047787" s="1"/>
      <c r="CLU1047787" s="1"/>
      <c r="CLV1047787" s="1"/>
      <c r="CLW1047787" s="1"/>
      <c r="CLX1047787" s="1"/>
      <c r="CLY1047787" s="1"/>
      <c r="CLZ1047787" s="1"/>
      <c r="CMA1047787" s="1"/>
      <c r="CMB1047787" s="1"/>
      <c r="CMC1047787" s="1"/>
      <c r="CMD1047787" s="1"/>
      <c r="CME1047787" s="1"/>
      <c r="CMF1047787" s="1"/>
      <c r="CMG1047787" s="1"/>
      <c r="CMH1047787" s="1"/>
      <c r="CMI1047787" s="1"/>
      <c r="CMJ1047787" s="1"/>
      <c r="CMK1047787" s="1"/>
      <c r="CML1047787" s="1"/>
      <c r="CMM1047787" s="1"/>
      <c r="CMN1047787" s="1"/>
      <c r="CMO1047787" s="1"/>
      <c r="CMP1047787" s="1"/>
      <c r="CMQ1047787" s="1"/>
      <c r="CMR1047787" s="1"/>
      <c r="CMS1047787" s="1"/>
      <c r="CMT1047787" s="1"/>
      <c r="CMU1047787" s="1"/>
      <c r="CMV1047787" s="1"/>
      <c r="CMW1047787" s="1"/>
      <c r="CMX1047787" s="1"/>
      <c r="CMY1047787" s="1"/>
      <c r="CMZ1047787" s="1"/>
      <c r="CNA1047787" s="1"/>
      <c r="CNB1047787" s="1"/>
      <c r="CNC1047787" s="1"/>
      <c r="CND1047787" s="1"/>
      <c r="CNE1047787" s="1"/>
      <c r="CNF1047787" s="1"/>
      <c r="CNG1047787" s="1"/>
      <c r="CNH1047787" s="1"/>
      <c r="CNI1047787" s="1"/>
      <c r="CNJ1047787" s="1"/>
      <c r="CNK1047787" s="1"/>
      <c r="CNL1047787" s="1"/>
      <c r="CNM1047787" s="1"/>
      <c r="CNN1047787" s="1"/>
      <c r="CNO1047787" s="1"/>
      <c r="CNP1047787" s="1"/>
      <c r="CNQ1047787" s="1"/>
      <c r="CNR1047787" s="1"/>
      <c r="CNS1047787" s="1"/>
      <c r="CNT1047787" s="1"/>
      <c r="CNU1047787" s="1"/>
      <c r="CNV1047787" s="1"/>
      <c r="CNW1047787" s="1"/>
      <c r="CNX1047787" s="1"/>
      <c r="CNY1047787" s="1"/>
      <c r="CNZ1047787" s="1"/>
      <c r="COA1047787" s="1"/>
      <c r="COB1047787" s="1"/>
      <c r="COC1047787" s="1"/>
      <c r="COD1047787" s="1"/>
      <c r="COE1047787" s="1"/>
      <c r="COF1047787" s="1"/>
      <c r="COG1047787" s="1"/>
      <c r="COH1047787" s="1"/>
      <c r="COI1047787" s="1"/>
      <c r="COJ1047787" s="1"/>
      <c r="COK1047787" s="1"/>
      <c r="COL1047787" s="1"/>
      <c r="COM1047787" s="1"/>
      <c r="CON1047787" s="1"/>
      <c r="COO1047787" s="1"/>
      <c r="COP1047787" s="1"/>
      <c r="COQ1047787" s="1"/>
      <c r="COR1047787" s="1"/>
      <c r="COS1047787" s="1"/>
      <c r="COT1047787" s="1"/>
      <c r="COU1047787" s="1"/>
      <c r="COV1047787" s="1"/>
      <c r="COW1047787" s="1"/>
      <c r="COX1047787" s="1"/>
      <c r="COY1047787" s="1"/>
      <c r="COZ1047787" s="1"/>
      <c r="CPA1047787" s="1"/>
      <c r="CPB1047787" s="1"/>
      <c r="CPC1047787" s="1"/>
      <c r="CPD1047787" s="1"/>
      <c r="CPE1047787" s="1"/>
      <c r="CPF1047787" s="1"/>
      <c r="CPG1047787" s="1"/>
      <c r="CPH1047787" s="1"/>
      <c r="CPI1047787" s="1"/>
      <c r="CPJ1047787" s="1"/>
      <c r="CPK1047787" s="1"/>
      <c r="CPL1047787" s="1"/>
      <c r="CPM1047787" s="1"/>
      <c r="CPN1047787" s="1"/>
      <c r="CPO1047787" s="1"/>
      <c r="CPP1047787" s="1"/>
      <c r="CPQ1047787" s="1"/>
      <c r="CPR1047787" s="1"/>
      <c r="CPS1047787" s="1"/>
      <c r="CPT1047787" s="1"/>
      <c r="CPU1047787" s="1"/>
      <c r="CPV1047787" s="1"/>
      <c r="CPW1047787" s="1"/>
      <c r="CPX1047787" s="1"/>
      <c r="CPY1047787" s="1"/>
      <c r="CPZ1047787" s="1"/>
      <c r="CQA1047787" s="1"/>
      <c r="CQB1047787" s="1"/>
      <c r="CQC1047787" s="1"/>
      <c r="CQD1047787" s="1"/>
      <c r="CQE1047787" s="1"/>
      <c r="CQF1047787" s="1"/>
      <c r="CQG1047787" s="1"/>
      <c r="CQH1047787" s="1"/>
      <c r="CQI1047787" s="1"/>
      <c r="CQJ1047787" s="1"/>
      <c r="CQK1047787" s="1"/>
      <c r="CQL1047787" s="1"/>
      <c r="CQM1047787" s="1"/>
      <c r="CQN1047787" s="1"/>
      <c r="CQO1047787" s="1"/>
      <c r="CQP1047787" s="1"/>
      <c r="CQQ1047787" s="1"/>
      <c r="CQR1047787" s="1"/>
      <c r="CQS1047787" s="1"/>
      <c r="CQT1047787" s="1"/>
      <c r="CQU1047787" s="1"/>
      <c r="CQV1047787" s="1"/>
      <c r="CQW1047787" s="1"/>
      <c r="CQX1047787" s="1"/>
      <c r="CQY1047787" s="1"/>
      <c r="CQZ1047787" s="1"/>
      <c r="CRA1047787" s="1"/>
      <c r="CRB1047787" s="1"/>
      <c r="CRC1047787" s="1"/>
      <c r="CRD1047787" s="1"/>
      <c r="CRE1047787" s="1"/>
      <c r="CRF1047787" s="1"/>
      <c r="CRG1047787" s="1"/>
      <c r="CRH1047787" s="1"/>
      <c r="CRI1047787" s="1"/>
      <c r="CRJ1047787" s="1"/>
      <c r="CRK1047787" s="1"/>
      <c r="CRL1047787" s="1"/>
      <c r="CRM1047787" s="1"/>
      <c r="CRN1047787" s="1"/>
      <c r="CRO1047787" s="1"/>
      <c r="CRP1047787" s="1"/>
      <c r="CRQ1047787" s="1"/>
      <c r="CRR1047787" s="1"/>
      <c r="CRS1047787" s="1"/>
      <c r="CRT1047787" s="1"/>
      <c r="CRU1047787" s="1"/>
      <c r="CRV1047787" s="1"/>
      <c r="CRW1047787" s="1"/>
      <c r="CRX1047787" s="1"/>
      <c r="CRY1047787" s="1"/>
      <c r="CRZ1047787" s="1"/>
      <c r="CSA1047787" s="1"/>
      <c r="CSB1047787" s="1"/>
      <c r="CSC1047787" s="1"/>
      <c r="CSD1047787" s="1"/>
      <c r="CSE1047787" s="1"/>
      <c r="CSF1047787" s="1"/>
      <c r="CSG1047787" s="1"/>
      <c r="CSH1047787" s="1"/>
      <c r="CSI1047787" s="1"/>
      <c r="CSJ1047787" s="1"/>
      <c r="CSK1047787" s="1"/>
      <c r="CSL1047787" s="1"/>
      <c r="CSM1047787" s="1"/>
      <c r="CSN1047787" s="1"/>
      <c r="CSO1047787" s="1"/>
      <c r="CSP1047787" s="1"/>
      <c r="CSQ1047787" s="1"/>
      <c r="CSR1047787" s="1"/>
      <c r="CSS1047787" s="1"/>
      <c r="CST1047787" s="1"/>
      <c r="CSU1047787" s="1"/>
      <c r="CSV1047787" s="1"/>
      <c r="CSW1047787" s="1"/>
      <c r="CSX1047787" s="1"/>
      <c r="CSY1047787" s="1"/>
      <c r="CSZ1047787" s="1"/>
      <c r="CTA1047787" s="1"/>
      <c r="CTB1047787" s="1"/>
      <c r="CTC1047787" s="1"/>
      <c r="CTD1047787" s="1"/>
      <c r="CTE1047787" s="1"/>
      <c r="CTF1047787" s="1"/>
      <c r="CTG1047787" s="1"/>
      <c r="CTH1047787" s="1"/>
      <c r="CTI1047787" s="1"/>
      <c r="CTJ1047787" s="1"/>
      <c r="CTK1047787" s="1"/>
      <c r="CTL1047787" s="1"/>
      <c r="CTM1047787" s="1"/>
      <c r="CTN1047787" s="1"/>
      <c r="CTO1047787" s="1"/>
      <c r="CTP1047787" s="1"/>
      <c r="CTQ1047787" s="1"/>
      <c r="CTR1047787" s="1"/>
      <c r="CTS1047787" s="1"/>
      <c r="CTT1047787" s="1"/>
      <c r="CTU1047787" s="1"/>
      <c r="CTV1047787" s="1"/>
      <c r="CTW1047787" s="1"/>
      <c r="CTX1047787" s="1"/>
      <c r="CTY1047787" s="1"/>
      <c r="CTZ1047787" s="1"/>
      <c r="CUA1047787" s="1"/>
      <c r="CUB1047787" s="1"/>
      <c r="CUC1047787" s="1"/>
      <c r="CUD1047787" s="1"/>
      <c r="CUE1047787" s="1"/>
      <c r="CUF1047787" s="1"/>
      <c r="CUG1047787" s="1"/>
      <c r="CUH1047787" s="1"/>
      <c r="CUI1047787" s="1"/>
      <c r="CUJ1047787" s="1"/>
      <c r="CUK1047787" s="1"/>
      <c r="CUL1047787" s="1"/>
      <c r="CUM1047787" s="1"/>
      <c r="CUN1047787" s="1"/>
      <c r="CUO1047787" s="1"/>
      <c r="CUP1047787" s="1"/>
      <c r="CUQ1047787" s="1"/>
      <c r="CUR1047787" s="1"/>
      <c r="CUS1047787" s="1"/>
      <c r="CUT1047787" s="1"/>
      <c r="CUU1047787" s="1"/>
      <c r="CUV1047787" s="1"/>
      <c r="CUW1047787" s="1"/>
      <c r="CUX1047787" s="1"/>
      <c r="CUY1047787" s="1"/>
      <c r="CUZ1047787" s="1"/>
      <c r="CVA1047787" s="1"/>
      <c r="CVB1047787" s="1"/>
      <c r="CVC1047787" s="1"/>
      <c r="CVD1047787" s="1"/>
      <c r="CVE1047787" s="1"/>
      <c r="CVF1047787" s="1"/>
      <c r="CVG1047787" s="1"/>
      <c r="CVH1047787" s="1"/>
      <c r="CVI1047787" s="1"/>
      <c r="CVJ1047787" s="1"/>
      <c r="CVK1047787" s="1"/>
      <c r="CVL1047787" s="1"/>
      <c r="CVM1047787" s="1"/>
      <c r="CVN1047787" s="1"/>
      <c r="CVO1047787" s="1"/>
      <c r="CVP1047787" s="1"/>
      <c r="CVQ1047787" s="1"/>
      <c r="CVR1047787" s="1"/>
      <c r="CVS1047787" s="1"/>
      <c r="CVT1047787" s="1"/>
      <c r="CVU1047787" s="1"/>
      <c r="CVV1047787" s="1"/>
      <c r="CVW1047787" s="1"/>
      <c r="CVX1047787" s="1"/>
      <c r="CVY1047787" s="1"/>
      <c r="CVZ1047787" s="1"/>
      <c r="CWA1047787" s="1"/>
      <c r="CWB1047787" s="1"/>
      <c r="CWC1047787" s="1"/>
      <c r="CWD1047787" s="1"/>
      <c r="CWE1047787" s="1"/>
      <c r="CWF1047787" s="1"/>
      <c r="CWG1047787" s="1"/>
      <c r="CWH1047787" s="1"/>
      <c r="CWI1047787" s="1"/>
      <c r="CWJ1047787" s="1"/>
      <c r="CWK1047787" s="1"/>
      <c r="CWL1047787" s="1"/>
      <c r="CWM1047787" s="1"/>
      <c r="CWN1047787" s="1"/>
      <c r="CWO1047787" s="1"/>
      <c r="CWP1047787" s="1"/>
      <c r="CWQ1047787" s="1"/>
      <c r="CWR1047787" s="1"/>
      <c r="CWS1047787" s="1"/>
      <c r="CWT1047787" s="1"/>
      <c r="CWU1047787" s="1"/>
      <c r="CWV1047787" s="1"/>
      <c r="CWW1047787" s="1"/>
      <c r="CWX1047787" s="1"/>
      <c r="CWY1047787" s="1"/>
      <c r="CWZ1047787" s="1"/>
      <c r="CXA1047787" s="1"/>
      <c r="CXB1047787" s="1"/>
      <c r="CXC1047787" s="1"/>
      <c r="CXD1047787" s="1"/>
      <c r="CXE1047787" s="1"/>
      <c r="CXF1047787" s="1"/>
      <c r="CXG1047787" s="1"/>
      <c r="CXH1047787" s="1"/>
      <c r="CXI1047787" s="1"/>
      <c r="CXJ1047787" s="1"/>
      <c r="CXK1047787" s="1"/>
      <c r="CXL1047787" s="1"/>
      <c r="CXM1047787" s="1"/>
      <c r="CXN1047787" s="1"/>
      <c r="CXO1047787" s="1"/>
      <c r="CXP1047787" s="1"/>
      <c r="CXQ1047787" s="1"/>
      <c r="CXR1047787" s="1"/>
      <c r="CXS1047787" s="1"/>
      <c r="CXT1047787" s="1"/>
      <c r="CXU1047787" s="1"/>
      <c r="CXV1047787" s="1"/>
      <c r="CXW1047787" s="1"/>
      <c r="CXX1047787" s="1"/>
      <c r="CXY1047787" s="1"/>
      <c r="CXZ1047787" s="1"/>
      <c r="CYA1047787" s="1"/>
      <c r="CYB1047787" s="1"/>
      <c r="CYC1047787" s="1"/>
      <c r="CYD1047787" s="1"/>
      <c r="CYE1047787" s="1"/>
      <c r="CYF1047787" s="1"/>
      <c r="CYG1047787" s="1"/>
      <c r="CYH1047787" s="1"/>
      <c r="CYI1047787" s="1"/>
      <c r="CYJ1047787" s="1"/>
      <c r="CYK1047787" s="1"/>
      <c r="CYL1047787" s="1"/>
      <c r="CYM1047787" s="1"/>
      <c r="CYN1047787" s="1"/>
      <c r="CYO1047787" s="1"/>
      <c r="CYP1047787" s="1"/>
      <c r="CYQ1047787" s="1"/>
      <c r="CYR1047787" s="1"/>
      <c r="CYS1047787" s="1"/>
      <c r="CYT1047787" s="1"/>
      <c r="CYU1047787" s="1"/>
      <c r="CYV1047787" s="1"/>
      <c r="CYW1047787" s="1"/>
      <c r="CYX1047787" s="1"/>
      <c r="CYY1047787" s="1"/>
      <c r="CYZ1047787" s="1"/>
      <c r="CZA1047787" s="1"/>
      <c r="CZB1047787" s="1"/>
      <c r="CZC1047787" s="1"/>
      <c r="CZD1047787" s="1"/>
      <c r="CZE1047787" s="1"/>
      <c r="CZF1047787" s="1"/>
      <c r="CZG1047787" s="1"/>
      <c r="CZH1047787" s="1"/>
      <c r="CZI1047787" s="1"/>
      <c r="CZJ1047787" s="1"/>
      <c r="CZK1047787" s="1"/>
      <c r="CZL1047787" s="1"/>
      <c r="CZM1047787" s="1"/>
      <c r="CZN1047787" s="1"/>
      <c r="CZO1047787" s="1"/>
      <c r="CZP1047787" s="1"/>
      <c r="CZQ1047787" s="1"/>
      <c r="CZR1047787" s="1"/>
      <c r="CZS1047787" s="1"/>
      <c r="CZT1047787" s="1"/>
      <c r="CZU1047787" s="1"/>
      <c r="CZV1047787" s="1"/>
      <c r="CZW1047787" s="1"/>
      <c r="CZX1047787" s="1"/>
      <c r="CZY1047787" s="1"/>
      <c r="CZZ1047787" s="1"/>
      <c r="DAA1047787" s="1"/>
      <c r="DAB1047787" s="1"/>
      <c r="DAC1047787" s="1"/>
      <c r="DAD1047787" s="1"/>
      <c r="DAE1047787" s="1"/>
      <c r="DAF1047787" s="1"/>
      <c r="DAG1047787" s="1"/>
      <c r="DAH1047787" s="1"/>
      <c r="DAI1047787" s="1"/>
      <c r="DAJ1047787" s="1"/>
      <c r="DAK1047787" s="1"/>
      <c r="DAL1047787" s="1"/>
      <c r="DAM1047787" s="1"/>
      <c r="DAN1047787" s="1"/>
      <c r="DAO1047787" s="1"/>
      <c r="DAP1047787" s="1"/>
      <c r="DAQ1047787" s="1"/>
      <c r="DAR1047787" s="1"/>
      <c r="DAS1047787" s="1"/>
      <c r="DAT1047787" s="1"/>
      <c r="DAU1047787" s="1"/>
      <c r="DAV1047787" s="1"/>
      <c r="DAW1047787" s="1"/>
      <c r="DAX1047787" s="1"/>
      <c r="DAY1047787" s="1"/>
      <c r="DAZ1047787" s="1"/>
      <c r="DBA1047787" s="1"/>
      <c r="DBB1047787" s="1"/>
      <c r="DBC1047787" s="1"/>
      <c r="DBD1047787" s="1"/>
      <c r="DBE1047787" s="1"/>
      <c r="DBF1047787" s="1"/>
      <c r="DBG1047787" s="1"/>
      <c r="DBH1047787" s="1"/>
      <c r="DBI1047787" s="1"/>
      <c r="DBJ1047787" s="1"/>
      <c r="DBK1047787" s="1"/>
      <c r="DBL1047787" s="1"/>
      <c r="DBM1047787" s="1"/>
      <c r="DBN1047787" s="1"/>
      <c r="DBO1047787" s="1"/>
      <c r="DBP1047787" s="1"/>
      <c r="DBQ1047787" s="1"/>
      <c r="DBR1047787" s="1"/>
      <c r="DBS1047787" s="1"/>
      <c r="DBT1047787" s="1"/>
      <c r="DBU1047787" s="1"/>
      <c r="DBV1047787" s="1"/>
      <c r="DBW1047787" s="1"/>
      <c r="DBX1047787" s="1"/>
      <c r="DBY1047787" s="1"/>
      <c r="DBZ1047787" s="1"/>
      <c r="DCA1047787" s="1"/>
      <c r="DCB1047787" s="1"/>
      <c r="DCC1047787" s="1"/>
      <c r="DCD1047787" s="1"/>
      <c r="DCE1047787" s="1"/>
      <c r="DCF1047787" s="1"/>
      <c r="DCG1047787" s="1"/>
      <c r="DCH1047787" s="1"/>
      <c r="DCI1047787" s="1"/>
      <c r="DCJ1047787" s="1"/>
      <c r="DCK1047787" s="1"/>
      <c r="DCL1047787" s="1"/>
      <c r="DCM1047787" s="1"/>
      <c r="DCN1047787" s="1"/>
      <c r="DCO1047787" s="1"/>
      <c r="DCP1047787" s="1"/>
      <c r="DCQ1047787" s="1"/>
      <c r="DCR1047787" s="1"/>
      <c r="DCS1047787" s="1"/>
      <c r="DCT1047787" s="1"/>
      <c r="DCU1047787" s="1"/>
      <c r="DCV1047787" s="1"/>
      <c r="DCW1047787" s="1"/>
      <c r="DCX1047787" s="1"/>
      <c r="DCY1047787" s="1"/>
      <c r="DCZ1047787" s="1"/>
      <c r="DDA1047787" s="1"/>
      <c r="DDB1047787" s="1"/>
      <c r="DDC1047787" s="1"/>
      <c r="DDD1047787" s="1"/>
      <c r="DDE1047787" s="1"/>
      <c r="DDF1047787" s="1"/>
      <c r="DDG1047787" s="1"/>
      <c r="DDH1047787" s="1"/>
      <c r="DDI1047787" s="1"/>
      <c r="DDJ1047787" s="1"/>
      <c r="DDK1047787" s="1"/>
      <c r="DDL1047787" s="1"/>
      <c r="DDM1047787" s="1"/>
      <c r="DDN1047787" s="1"/>
      <c r="DDO1047787" s="1"/>
      <c r="DDP1047787" s="1"/>
      <c r="DDQ1047787" s="1"/>
      <c r="DDR1047787" s="1"/>
      <c r="DDS1047787" s="1"/>
      <c r="DDT1047787" s="1"/>
      <c r="DDU1047787" s="1"/>
      <c r="DDV1047787" s="1"/>
      <c r="DDW1047787" s="1"/>
      <c r="DDX1047787" s="1"/>
      <c r="DDY1047787" s="1"/>
      <c r="DDZ1047787" s="1"/>
      <c r="DEA1047787" s="1"/>
      <c r="DEB1047787" s="1"/>
      <c r="DEC1047787" s="1"/>
      <c r="DED1047787" s="1"/>
      <c r="DEE1047787" s="1"/>
      <c r="DEF1047787" s="1"/>
      <c r="DEG1047787" s="1"/>
      <c r="DEH1047787" s="1"/>
      <c r="DEI1047787" s="1"/>
      <c r="DEJ1047787" s="1"/>
      <c r="DEK1047787" s="1"/>
      <c r="DEL1047787" s="1"/>
      <c r="DEM1047787" s="1"/>
      <c r="DEN1047787" s="1"/>
      <c r="DEO1047787" s="1"/>
      <c r="DEP1047787" s="1"/>
      <c r="DEQ1047787" s="1"/>
      <c r="DER1047787" s="1"/>
      <c r="DES1047787" s="1"/>
      <c r="DET1047787" s="1"/>
      <c r="DEU1047787" s="1"/>
      <c r="DEV1047787" s="1"/>
      <c r="DEW1047787" s="1"/>
      <c r="DEX1047787" s="1"/>
      <c r="DEY1047787" s="1"/>
      <c r="DEZ1047787" s="1"/>
      <c r="DFA1047787" s="1"/>
      <c r="DFB1047787" s="1"/>
      <c r="DFC1047787" s="1"/>
      <c r="DFD1047787" s="1"/>
      <c r="DFE1047787" s="1"/>
      <c r="DFF1047787" s="1"/>
      <c r="DFG1047787" s="1"/>
      <c r="DFH1047787" s="1"/>
      <c r="DFI1047787" s="1"/>
      <c r="DFJ1047787" s="1"/>
      <c r="DFK1047787" s="1"/>
      <c r="DFL1047787" s="1"/>
      <c r="DFM1047787" s="1"/>
      <c r="DFN1047787" s="1"/>
      <c r="DFO1047787" s="1"/>
      <c r="DFP1047787" s="1"/>
      <c r="DFQ1047787" s="1"/>
      <c r="DFR1047787" s="1"/>
      <c r="DFS1047787" s="1"/>
      <c r="DFT1047787" s="1"/>
      <c r="DFU1047787" s="1"/>
      <c r="DFV1047787" s="1"/>
      <c r="DFW1047787" s="1"/>
      <c r="DFX1047787" s="1"/>
      <c r="DFY1047787" s="1"/>
      <c r="DFZ1047787" s="1"/>
      <c r="DGA1047787" s="1"/>
      <c r="DGB1047787" s="1"/>
      <c r="DGC1047787" s="1"/>
      <c r="DGD1047787" s="1"/>
      <c r="DGE1047787" s="1"/>
      <c r="DGF1047787" s="1"/>
      <c r="DGG1047787" s="1"/>
      <c r="DGH1047787" s="1"/>
      <c r="DGI1047787" s="1"/>
      <c r="DGJ1047787" s="1"/>
      <c r="DGK1047787" s="1"/>
      <c r="DGL1047787" s="1"/>
      <c r="DGM1047787" s="1"/>
      <c r="DGN1047787" s="1"/>
      <c r="DGO1047787" s="1"/>
      <c r="DGP1047787" s="1"/>
      <c r="DGQ1047787" s="1"/>
      <c r="DGR1047787" s="1"/>
      <c r="DGS1047787" s="1"/>
      <c r="DGT1047787" s="1"/>
      <c r="DGU1047787" s="1"/>
      <c r="DGV1047787" s="1"/>
      <c r="DGW1047787" s="1"/>
      <c r="DGX1047787" s="1"/>
      <c r="DGY1047787" s="1"/>
      <c r="DGZ1047787" s="1"/>
      <c r="DHA1047787" s="1"/>
      <c r="DHB1047787" s="1"/>
      <c r="DHC1047787" s="1"/>
      <c r="DHD1047787" s="1"/>
      <c r="DHE1047787" s="1"/>
      <c r="DHF1047787" s="1"/>
      <c r="DHG1047787" s="1"/>
      <c r="DHH1047787" s="1"/>
      <c r="DHI1047787" s="1"/>
      <c r="DHJ1047787" s="1"/>
      <c r="DHK1047787" s="1"/>
      <c r="DHL1047787" s="1"/>
      <c r="DHM1047787" s="1"/>
      <c r="DHN1047787" s="1"/>
      <c r="DHO1047787" s="1"/>
      <c r="DHP1047787" s="1"/>
      <c r="DHQ1047787" s="1"/>
      <c r="DHR1047787" s="1"/>
      <c r="DHS1047787" s="1"/>
      <c r="DHT1047787" s="1"/>
      <c r="DHU1047787" s="1"/>
      <c r="DHV1047787" s="1"/>
      <c r="DHW1047787" s="1"/>
      <c r="DHX1047787" s="1"/>
      <c r="DHY1047787" s="1"/>
      <c r="DHZ1047787" s="1"/>
      <c r="DIA1047787" s="1"/>
      <c r="DIB1047787" s="1"/>
      <c r="DIC1047787" s="1"/>
      <c r="DID1047787" s="1"/>
      <c r="DIE1047787" s="1"/>
      <c r="DIF1047787" s="1"/>
      <c r="DIG1047787" s="1"/>
      <c r="DIH1047787" s="1"/>
      <c r="DII1047787" s="1"/>
      <c r="DIJ1047787" s="1"/>
      <c r="DIK1047787" s="1"/>
      <c r="DIL1047787" s="1"/>
      <c r="DIM1047787" s="1"/>
      <c r="DIN1047787" s="1"/>
      <c r="DIO1047787" s="1"/>
      <c r="DIP1047787" s="1"/>
      <c r="DIQ1047787" s="1"/>
      <c r="DIR1047787" s="1"/>
      <c r="DIS1047787" s="1"/>
      <c r="DIT1047787" s="1"/>
      <c r="DIU1047787" s="1"/>
      <c r="DIV1047787" s="1"/>
      <c r="DIW1047787" s="1"/>
      <c r="DIX1047787" s="1"/>
      <c r="DIY1047787" s="1"/>
      <c r="DIZ1047787" s="1"/>
      <c r="DJA1047787" s="1"/>
      <c r="DJB1047787" s="1"/>
      <c r="DJC1047787" s="1"/>
      <c r="DJD1047787" s="1"/>
      <c r="DJE1047787" s="1"/>
      <c r="DJF1047787" s="1"/>
      <c r="DJG1047787" s="1"/>
      <c r="DJH1047787" s="1"/>
      <c r="DJI1047787" s="1"/>
      <c r="DJJ1047787" s="1"/>
      <c r="DJK1047787" s="1"/>
      <c r="DJL1047787" s="1"/>
      <c r="DJM1047787" s="1"/>
      <c r="DJN1047787" s="1"/>
      <c r="DJO1047787" s="1"/>
      <c r="DJP1047787" s="1"/>
      <c r="DJQ1047787" s="1"/>
      <c r="DJR1047787" s="1"/>
      <c r="DJS1047787" s="1"/>
      <c r="DJT1047787" s="1"/>
      <c r="DJU1047787" s="1"/>
      <c r="DJV1047787" s="1"/>
      <c r="DJW1047787" s="1"/>
      <c r="DJX1047787" s="1"/>
      <c r="DJY1047787" s="1"/>
      <c r="DJZ1047787" s="1"/>
      <c r="DKA1047787" s="1"/>
      <c r="DKB1047787" s="1"/>
      <c r="DKC1047787" s="1"/>
      <c r="DKD1047787" s="1"/>
      <c r="DKE1047787" s="1"/>
      <c r="DKF1047787" s="1"/>
      <c r="DKG1047787" s="1"/>
      <c r="DKH1047787" s="1"/>
      <c r="DKI1047787" s="1"/>
      <c r="DKJ1047787" s="1"/>
      <c r="DKK1047787" s="1"/>
      <c r="DKL1047787" s="1"/>
      <c r="DKM1047787" s="1"/>
      <c r="DKN1047787" s="1"/>
      <c r="DKO1047787" s="1"/>
      <c r="DKP1047787" s="1"/>
      <c r="DKQ1047787" s="1"/>
      <c r="DKR1047787" s="1"/>
      <c r="DKS1047787" s="1"/>
      <c r="DKT1047787" s="1"/>
      <c r="DKU1047787" s="1"/>
      <c r="DKV1047787" s="1"/>
      <c r="DKW1047787" s="1"/>
      <c r="DKX1047787" s="1"/>
      <c r="DKY1047787" s="1"/>
      <c r="DKZ1047787" s="1"/>
      <c r="DLA1047787" s="1"/>
      <c r="DLB1047787" s="1"/>
      <c r="DLC1047787" s="1"/>
      <c r="DLD1047787" s="1"/>
      <c r="DLE1047787" s="1"/>
      <c r="DLF1047787" s="1"/>
      <c r="DLG1047787" s="1"/>
      <c r="DLH1047787" s="1"/>
      <c r="DLI1047787" s="1"/>
      <c r="DLJ1047787" s="1"/>
      <c r="DLK1047787" s="1"/>
      <c r="DLL1047787" s="1"/>
      <c r="DLM1047787" s="1"/>
      <c r="DLN1047787" s="1"/>
      <c r="DLO1047787" s="1"/>
      <c r="DLP1047787" s="1"/>
      <c r="DLQ1047787" s="1"/>
      <c r="DLR1047787" s="1"/>
      <c r="DLS1047787" s="1"/>
      <c r="DLT1047787" s="1"/>
      <c r="DLU1047787" s="1"/>
      <c r="DLV1047787" s="1"/>
      <c r="DLW1047787" s="1"/>
      <c r="DLX1047787" s="1"/>
      <c r="DLY1047787" s="1"/>
      <c r="DLZ1047787" s="1"/>
      <c r="DMA1047787" s="1"/>
      <c r="DMB1047787" s="1"/>
      <c r="DMC1047787" s="1"/>
      <c r="DMD1047787" s="1"/>
      <c r="DME1047787" s="1"/>
      <c r="DMF1047787" s="1"/>
      <c r="DMG1047787" s="1"/>
      <c r="DMH1047787" s="1"/>
      <c r="DMI1047787" s="1"/>
      <c r="DMJ1047787" s="1"/>
      <c r="DMK1047787" s="1"/>
      <c r="DML1047787" s="1"/>
      <c r="DMM1047787" s="1"/>
      <c r="DMN1047787" s="1"/>
      <c r="DMO1047787" s="1"/>
      <c r="DMP1047787" s="1"/>
      <c r="DMQ1047787" s="1"/>
      <c r="DMR1047787" s="1"/>
      <c r="DMS1047787" s="1"/>
      <c r="DMT1047787" s="1"/>
      <c r="DMU1047787" s="1"/>
      <c r="DMV1047787" s="1"/>
      <c r="DMW1047787" s="1"/>
      <c r="DMX1047787" s="1"/>
      <c r="DMY1047787" s="1"/>
      <c r="DMZ1047787" s="1"/>
      <c r="DNA1047787" s="1"/>
      <c r="DNB1047787" s="1"/>
      <c r="DNC1047787" s="1"/>
      <c r="DND1047787" s="1"/>
      <c r="DNE1047787" s="1"/>
      <c r="DNF1047787" s="1"/>
      <c r="DNG1047787" s="1"/>
      <c r="DNH1047787" s="1"/>
      <c r="DNI1047787" s="1"/>
      <c r="DNJ1047787" s="1"/>
      <c r="DNK1047787" s="1"/>
      <c r="DNL1047787" s="1"/>
      <c r="DNM1047787" s="1"/>
      <c r="DNN1047787" s="1"/>
      <c r="DNO1047787" s="1"/>
      <c r="DNP1047787" s="1"/>
      <c r="DNQ1047787" s="1"/>
      <c r="DNR1047787" s="1"/>
      <c r="DNS1047787" s="1"/>
      <c r="DNT1047787" s="1"/>
      <c r="DNU1047787" s="1"/>
      <c r="DNV1047787" s="1"/>
      <c r="DNW1047787" s="1"/>
      <c r="DNX1047787" s="1"/>
      <c r="DNY1047787" s="1"/>
      <c r="DNZ1047787" s="1"/>
      <c r="DOA1047787" s="1"/>
      <c r="DOB1047787" s="1"/>
      <c r="DOC1047787" s="1"/>
      <c r="DOD1047787" s="1"/>
      <c r="DOE1047787" s="1"/>
      <c r="DOF1047787" s="1"/>
      <c r="DOG1047787" s="1"/>
      <c r="DOH1047787" s="1"/>
      <c r="DOI1047787" s="1"/>
      <c r="DOJ1047787" s="1"/>
      <c r="DOK1047787" s="1"/>
      <c r="DOL1047787" s="1"/>
      <c r="DOM1047787" s="1"/>
      <c r="DON1047787" s="1"/>
      <c r="DOO1047787" s="1"/>
      <c r="DOP1047787" s="1"/>
      <c r="DOQ1047787" s="1"/>
      <c r="DOR1047787" s="1"/>
      <c r="DOS1047787" s="1"/>
      <c r="DOT1047787" s="1"/>
      <c r="DOU1047787" s="1"/>
      <c r="DOV1047787" s="1"/>
      <c r="DOW1047787" s="1"/>
      <c r="DOX1047787" s="1"/>
      <c r="DOY1047787" s="1"/>
      <c r="DOZ1047787" s="1"/>
      <c r="DPA1047787" s="1"/>
      <c r="DPB1047787" s="1"/>
      <c r="DPC1047787" s="1"/>
      <c r="DPD1047787" s="1"/>
      <c r="DPE1047787" s="1"/>
      <c r="DPF1047787" s="1"/>
      <c r="DPG1047787" s="1"/>
      <c r="DPH1047787" s="1"/>
      <c r="DPI1047787" s="1"/>
      <c r="DPJ1047787" s="1"/>
      <c r="DPK1047787" s="1"/>
      <c r="DPL1047787" s="1"/>
      <c r="DPM1047787" s="1"/>
      <c r="DPN1047787" s="1"/>
      <c r="DPO1047787" s="1"/>
      <c r="DPP1047787" s="1"/>
      <c r="DPQ1047787" s="1"/>
      <c r="DPR1047787" s="1"/>
      <c r="DPS1047787" s="1"/>
      <c r="DPT1047787" s="1"/>
      <c r="DPU1047787" s="1"/>
      <c r="DPV1047787" s="1"/>
      <c r="DPW1047787" s="1"/>
      <c r="DPX1047787" s="1"/>
      <c r="DPY1047787" s="1"/>
      <c r="DPZ1047787" s="1"/>
      <c r="DQA1047787" s="1"/>
      <c r="DQB1047787" s="1"/>
      <c r="DQC1047787" s="1"/>
      <c r="DQD1047787" s="1"/>
      <c r="DQE1047787" s="1"/>
      <c r="DQF1047787" s="1"/>
      <c r="DQG1047787" s="1"/>
      <c r="DQH1047787" s="1"/>
      <c r="DQI1047787" s="1"/>
      <c r="DQJ1047787" s="1"/>
      <c r="DQK1047787" s="1"/>
      <c r="DQL1047787" s="1"/>
      <c r="DQM1047787" s="1"/>
      <c r="DQN1047787" s="1"/>
      <c r="DQO1047787" s="1"/>
      <c r="DQP1047787" s="1"/>
      <c r="DQQ1047787" s="1"/>
      <c r="DQR1047787" s="1"/>
      <c r="DQS1047787" s="1"/>
      <c r="DQT1047787" s="1"/>
      <c r="DQU1047787" s="1"/>
      <c r="DQV1047787" s="1"/>
      <c r="DQW1047787" s="1"/>
      <c r="DQX1047787" s="1"/>
      <c r="DQY1047787" s="1"/>
      <c r="DQZ1047787" s="1"/>
      <c r="DRA1047787" s="1"/>
      <c r="DRB1047787" s="1"/>
      <c r="DRC1047787" s="1"/>
      <c r="DRD1047787" s="1"/>
      <c r="DRE1047787" s="1"/>
      <c r="DRF1047787" s="1"/>
      <c r="DRG1047787" s="1"/>
      <c r="DRH1047787" s="1"/>
      <c r="DRI1047787" s="1"/>
      <c r="DRJ1047787" s="1"/>
      <c r="DRK1047787" s="1"/>
      <c r="DRL1047787" s="1"/>
      <c r="DRM1047787" s="1"/>
      <c r="DRN1047787" s="1"/>
      <c r="DRO1047787" s="1"/>
      <c r="DRP1047787" s="1"/>
      <c r="DRQ1047787" s="1"/>
      <c r="DRR1047787" s="1"/>
      <c r="DRS1047787" s="1"/>
      <c r="DRT1047787" s="1"/>
      <c r="DRU1047787" s="1"/>
      <c r="DRV1047787" s="1"/>
      <c r="DRW1047787" s="1"/>
      <c r="DRX1047787" s="1"/>
      <c r="DRY1047787" s="1"/>
      <c r="DRZ1047787" s="1"/>
      <c r="DSA1047787" s="1"/>
      <c r="DSB1047787" s="1"/>
      <c r="DSC1047787" s="1"/>
      <c r="DSD1047787" s="1"/>
      <c r="DSE1047787" s="1"/>
      <c r="DSF1047787" s="1"/>
      <c r="DSG1047787" s="1"/>
      <c r="DSH1047787" s="1"/>
      <c r="DSI1047787" s="1"/>
      <c r="DSJ1047787" s="1"/>
      <c r="DSK1047787" s="1"/>
      <c r="DSL1047787" s="1"/>
      <c r="DSM1047787" s="1"/>
      <c r="DSN1047787" s="1"/>
      <c r="DSO1047787" s="1"/>
      <c r="DSP1047787" s="1"/>
      <c r="DSQ1047787" s="1"/>
      <c r="DSR1047787" s="1"/>
      <c r="DSS1047787" s="1"/>
      <c r="DST1047787" s="1"/>
      <c r="DSU1047787" s="1"/>
      <c r="DSV1047787" s="1"/>
      <c r="DSW1047787" s="1"/>
      <c r="DSX1047787" s="1"/>
      <c r="DSY1047787" s="1"/>
      <c r="DSZ1047787" s="1"/>
      <c r="DTA1047787" s="1"/>
      <c r="DTB1047787" s="1"/>
      <c r="DTC1047787" s="1"/>
      <c r="DTD1047787" s="1"/>
      <c r="DTE1047787" s="1"/>
      <c r="DTF1047787" s="1"/>
      <c r="DTG1047787" s="1"/>
      <c r="DTH1047787" s="1"/>
      <c r="DTI1047787" s="1"/>
      <c r="DTJ1047787" s="1"/>
      <c r="DTK1047787" s="1"/>
      <c r="DTL1047787" s="1"/>
      <c r="DTM1047787" s="1"/>
      <c r="DTN1047787" s="1"/>
      <c r="DTO1047787" s="1"/>
      <c r="DTP1047787" s="1"/>
      <c r="DTQ1047787" s="1"/>
      <c r="DTR1047787" s="1"/>
      <c r="DTS1047787" s="1"/>
      <c r="DTT1047787" s="1"/>
      <c r="DTU1047787" s="1"/>
      <c r="DTV1047787" s="1"/>
      <c r="DTW1047787" s="1"/>
      <c r="DTX1047787" s="1"/>
      <c r="DTY1047787" s="1"/>
      <c r="DTZ1047787" s="1"/>
      <c r="DUA1047787" s="1"/>
      <c r="DUB1047787" s="1"/>
      <c r="DUC1047787" s="1"/>
      <c r="DUD1047787" s="1"/>
      <c r="DUE1047787" s="1"/>
      <c r="DUF1047787" s="1"/>
      <c r="DUG1047787" s="1"/>
      <c r="DUH1047787" s="1"/>
      <c r="DUI1047787" s="1"/>
      <c r="DUJ1047787" s="1"/>
      <c r="DUK1047787" s="1"/>
      <c r="DUL1047787" s="1"/>
      <c r="DUM1047787" s="1"/>
      <c r="DUN1047787" s="1"/>
      <c r="DUO1047787" s="1"/>
      <c r="DUP1047787" s="1"/>
      <c r="DUQ1047787" s="1"/>
      <c r="DUR1047787" s="1"/>
      <c r="DUS1047787" s="1"/>
      <c r="DUT1047787" s="1"/>
      <c r="DUU1047787" s="1"/>
      <c r="DUV1047787" s="1"/>
      <c r="DUW1047787" s="1"/>
      <c r="DUX1047787" s="1"/>
      <c r="DUY1047787" s="1"/>
      <c r="DUZ1047787" s="1"/>
      <c r="DVA1047787" s="1"/>
      <c r="DVB1047787" s="1"/>
      <c r="DVC1047787" s="1"/>
      <c r="DVD1047787" s="1"/>
      <c r="DVE1047787" s="1"/>
      <c r="DVF1047787" s="1"/>
      <c r="DVG1047787" s="1"/>
      <c r="DVH1047787" s="1"/>
      <c r="DVI1047787" s="1"/>
      <c r="DVJ1047787" s="1"/>
      <c r="DVK1047787" s="1"/>
      <c r="DVL1047787" s="1"/>
      <c r="DVM1047787" s="1"/>
      <c r="DVN1047787" s="1"/>
      <c r="DVO1047787" s="1"/>
      <c r="DVP1047787" s="1"/>
      <c r="DVQ1047787" s="1"/>
      <c r="DVR1047787" s="1"/>
      <c r="DVS1047787" s="1"/>
      <c r="DVT1047787" s="1"/>
      <c r="DVU1047787" s="1"/>
      <c r="DVV1047787" s="1"/>
      <c r="DVW1047787" s="1"/>
      <c r="DVX1047787" s="1"/>
      <c r="DVY1047787" s="1"/>
      <c r="DVZ1047787" s="1"/>
      <c r="DWA1047787" s="1"/>
      <c r="DWB1047787" s="1"/>
      <c r="DWC1047787" s="1"/>
      <c r="DWD1047787" s="1"/>
      <c r="DWE1047787" s="1"/>
      <c r="DWF1047787" s="1"/>
      <c r="DWG1047787" s="1"/>
      <c r="DWH1047787" s="1"/>
      <c r="DWI1047787" s="1"/>
      <c r="DWJ1047787" s="1"/>
      <c r="DWK1047787" s="1"/>
      <c r="DWL1047787" s="1"/>
      <c r="DWM1047787" s="1"/>
      <c r="DWN1047787" s="1"/>
      <c r="DWO1047787" s="1"/>
      <c r="DWP1047787" s="1"/>
      <c r="DWQ1047787" s="1"/>
      <c r="DWR1047787" s="1"/>
      <c r="DWS1047787" s="1"/>
      <c r="DWT1047787" s="1"/>
      <c r="DWU1047787" s="1"/>
      <c r="DWV1047787" s="1"/>
      <c r="DWW1047787" s="1"/>
      <c r="DWX1047787" s="1"/>
      <c r="DWY1047787" s="1"/>
      <c r="DWZ1047787" s="1"/>
      <c r="DXA1047787" s="1"/>
      <c r="DXB1047787" s="1"/>
      <c r="DXC1047787" s="1"/>
      <c r="DXD1047787" s="1"/>
      <c r="DXE1047787" s="1"/>
      <c r="DXF1047787" s="1"/>
      <c r="DXG1047787" s="1"/>
      <c r="DXH1047787" s="1"/>
      <c r="DXI1047787" s="1"/>
      <c r="DXJ1047787" s="1"/>
      <c r="DXK1047787" s="1"/>
      <c r="DXL1047787" s="1"/>
      <c r="DXM1047787" s="1"/>
      <c r="DXN1047787" s="1"/>
      <c r="DXO1047787" s="1"/>
      <c r="DXP1047787" s="1"/>
      <c r="DXQ1047787" s="1"/>
      <c r="DXR1047787" s="1"/>
      <c r="DXS1047787" s="1"/>
      <c r="DXT1047787" s="1"/>
      <c r="DXU1047787" s="1"/>
      <c r="DXV1047787" s="1"/>
      <c r="DXW1047787" s="1"/>
      <c r="DXX1047787" s="1"/>
      <c r="DXY1047787" s="1"/>
      <c r="DXZ1047787" s="1"/>
      <c r="DYA1047787" s="1"/>
      <c r="DYB1047787" s="1"/>
      <c r="DYC1047787" s="1"/>
      <c r="DYD1047787" s="1"/>
      <c r="DYE1047787" s="1"/>
      <c r="DYF1047787" s="1"/>
      <c r="DYG1047787" s="1"/>
      <c r="DYH1047787" s="1"/>
      <c r="DYI1047787" s="1"/>
      <c r="DYJ1047787" s="1"/>
      <c r="DYK1047787" s="1"/>
      <c r="DYL1047787" s="1"/>
      <c r="DYM1047787" s="1"/>
      <c r="DYN1047787" s="1"/>
      <c r="DYO1047787" s="1"/>
      <c r="DYP1047787" s="1"/>
      <c r="DYQ1047787" s="1"/>
      <c r="DYR1047787" s="1"/>
      <c r="DYS1047787" s="1"/>
      <c r="DYT1047787" s="1"/>
      <c r="DYU1047787" s="1"/>
      <c r="DYV1047787" s="1"/>
      <c r="DYW1047787" s="1"/>
      <c r="DYX1047787" s="1"/>
      <c r="DYY1047787" s="1"/>
      <c r="DYZ1047787" s="1"/>
      <c r="DZA1047787" s="1"/>
      <c r="DZB1047787" s="1"/>
      <c r="DZC1047787" s="1"/>
      <c r="DZD1047787" s="1"/>
      <c r="DZE1047787" s="1"/>
      <c r="DZF1047787" s="1"/>
      <c r="DZG1047787" s="1"/>
      <c r="DZH1047787" s="1"/>
      <c r="DZI1047787" s="1"/>
      <c r="DZJ1047787" s="1"/>
      <c r="DZK1047787" s="1"/>
      <c r="DZL1047787" s="1"/>
      <c r="DZM1047787" s="1"/>
      <c r="DZN1047787" s="1"/>
      <c r="DZO1047787" s="1"/>
      <c r="DZP1047787" s="1"/>
      <c r="DZQ1047787" s="1"/>
      <c r="DZR1047787" s="1"/>
      <c r="DZS1047787" s="1"/>
      <c r="DZT1047787" s="1"/>
      <c r="DZU1047787" s="1"/>
      <c r="DZV1047787" s="1"/>
      <c r="DZW1047787" s="1"/>
      <c r="DZX1047787" s="1"/>
      <c r="DZY1047787" s="1"/>
      <c r="DZZ1047787" s="1"/>
      <c r="EAA1047787" s="1"/>
      <c r="EAB1047787" s="1"/>
      <c r="EAC1047787" s="1"/>
      <c r="EAD1047787" s="1"/>
      <c r="EAE1047787" s="1"/>
      <c r="EAF1047787" s="1"/>
      <c r="EAG1047787" s="1"/>
      <c r="EAH1047787" s="1"/>
      <c r="EAI1047787" s="1"/>
      <c r="EAJ1047787" s="1"/>
      <c r="EAK1047787" s="1"/>
      <c r="EAL1047787" s="1"/>
      <c r="EAM1047787" s="1"/>
      <c r="EAN1047787" s="1"/>
      <c r="EAO1047787" s="1"/>
      <c r="EAP1047787" s="1"/>
      <c r="EAQ1047787" s="1"/>
      <c r="EAR1047787" s="1"/>
      <c r="EAS1047787" s="1"/>
      <c r="EAT1047787" s="1"/>
      <c r="EAU1047787" s="1"/>
      <c r="EAV1047787" s="1"/>
      <c r="EAW1047787" s="1"/>
      <c r="EAX1047787" s="1"/>
      <c r="EAY1047787" s="1"/>
      <c r="EAZ1047787" s="1"/>
      <c r="EBA1047787" s="1"/>
      <c r="EBB1047787" s="1"/>
      <c r="EBC1047787" s="1"/>
      <c r="EBD1047787" s="1"/>
      <c r="EBE1047787" s="1"/>
      <c r="EBF1047787" s="1"/>
      <c r="EBG1047787" s="1"/>
      <c r="EBH1047787" s="1"/>
      <c r="EBI1047787" s="1"/>
      <c r="EBJ1047787" s="1"/>
      <c r="EBK1047787" s="1"/>
      <c r="EBL1047787" s="1"/>
      <c r="EBM1047787" s="1"/>
      <c r="EBN1047787" s="1"/>
      <c r="EBO1047787" s="1"/>
      <c r="EBP1047787" s="1"/>
      <c r="EBQ1047787" s="1"/>
      <c r="EBR1047787" s="1"/>
      <c r="EBS1047787" s="1"/>
      <c r="EBT1047787" s="1"/>
      <c r="EBU1047787" s="1"/>
      <c r="EBV1047787" s="1"/>
      <c r="EBW1047787" s="1"/>
      <c r="EBX1047787" s="1"/>
      <c r="EBY1047787" s="1"/>
      <c r="EBZ1047787" s="1"/>
      <c r="ECA1047787" s="1"/>
      <c r="ECB1047787" s="1"/>
      <c r="ECC1047787" s="1"/>
      <c r="ECD1047787" s="1"/>
      <c r="ECE1047787" s="1"/>
      <c r="ECF1047787" s="1"/>
      <c r="ECG1047787" s="1"/>
      <c r="ECH1047787" s="1"/>
      <c r="ECI1047787" s="1"/>
      <c r="ECJ1047787" s="1"/>
      <c r="ECK1047787" s="1"/>
      <c r="ECL1047787" s="1"/>
      <c r="ECM1047787" s="1"/>
      <c r="ECN1047787" s="1"/>
      <c r="ECO1047787" s="1"/>
      <c r="ECP1047787" s="1"/>
      <c r="ECQ1047787" s="1"/>
      <c r="ECR1047787" s="1"/>
      <c r="ECS1047787" s="1"/>
      <c r="ECT1047787" s="1"/>
      <c r="ECU1047787" s="1"/>
      <c r="ECV1047787" s="1"/>
      <c r="ECW1047787" s="1"/>
      <c r="ECX1047787" s="1"/>
      <c r="ECY1047787" s="1"/>
      <c r="ECZ1047787" s="1"/>
      <c r="EDA1047787" s="1"/>
      <c r="EDB1047787" s="1"/>
      <c r="EDC1047787" s="1"/>
      <c r="EDD1047787" s="1"/>
      <c r="EDE1047787" s="1"/>
      <c r="EDF1047787" s="1"/>
      <c r="EDG1047787" s="1"/>
      <c r="EDH1047787" s="1"/>
      <c r="EDI1047787" s="1"/>
      <c r="EDJ1047787" s="1"/>
      <c r="EDK1047787" s="1"/>
      <c r="EDL1047787" s="1"/>
      <c r="EDM1047787" s="1"/>
      <c r="EDN1047787" s="1"/>
      <c r="EDO1047787" s="1"/>
      <c r="EDP1047787" s="1"/>
      <c r="EDQ1047787" s="1"/>
      <c r="EDR1047787" s="1"/>
      <c r="EDS1047787" s="1"/>
      <c r="EDT1047787" s="1"/>
      <c r="EDU1047787" s="1"/>
      <c r="EDV1047787" s="1"/>
      <c r="EDW1047787" s="1"/>
      <c r="EDX1047787" s="1"/>
      <c r="EDY1047787" s="1"/>
      <c r="EDZ1047787" s="1"/>
      <c r="EEA1047787" s="1"/>
      <c r="EEB1047787" s="1"/>
      <c r="EEC1047787" s="1"/>
      <c r="EED1047787" s="1"/>
      <c r="EEE1047787" s="1"/>
      <c r="EEF1047787" s="1"/>
      <c r="EEG1047787" s="1"/>
      <c r="EEH1047787" s="1"/>
      <c r="EEI1047787" s="1"/>
      <c r="EEJ1047787" s="1"/>
      <c r="EEK1047787" s="1"/>
      <c r="EEL1047787" s="1"/>
      <c r="EEM1047787" s="1"/>
      <c r="EEN1047787" s="1"/>
      <c r="EEO1047787" s="1"/>
      <c r="EEP1047787" s="1"/>
      <c r="EEQ1047787" s="1"/>
      <c r="EER1047787" s="1"/>
      <c r="EES1047787" s="1"/>
      <c r="EET1047787" s="1"/>
      <c r="EEU1047787" s="1"/>
      <c r="EEV1047787" s="1"/>
      <c r="EEW1047787" s="1"/>
      <c r="EEX1047787" s="1"/>
      <c r="EEY1047787" s="1"/>
      <c r="EEZ1047787" s="1"/>
      <c r="EFA1047787" s="1"/>
      <c r="EFB1047787" s="1"/>
      <c r="EFC1047787" s="1"/>
      <c r="EFD1047787" s="1"/>
      <c r="EFE1047787" s="1"/>
      <c r="EFF1047787" s="1"/>
      <c r="EFG1047787" s="1"/>
      <c r="EFH1047787" s="1"/>
      <c r="EFI1047787" s="1"/>
      <c r="EFJ1047787" s="1"/>
      <c r="EFK1047787" s="1"/>
      <c r="EFL1047787" s="1"/>
      <c r="EFM1047787" s="1"/>
      <c r="EFN1047787" s="1"/>
      <c r="EFO1047787" s="1"/>
      <c r="EFP1047787" s="1"/>
      <c r="EFQ1047787" s="1"/>
      <c r="EFR1047787" s="1"/>
      <c r="EFS1047787" s="1"/>
      <c r="EFT1047787" s="1"/>
      <c r="EFU1047787" s="1"/>
      <c r="EFV1047787" s="1"/>
      <c r="EFW1047787" s="1"/>
      <c r="EFX1047787" s="1"/>
      <c r="EFY1047787" s="1"/>
      <c r="EFZ1047787" s="1"/>
      <c r="EGA1047787" s="1"/>
      <c r="EGB1047787" s="1"/>
      <c r="EGC1047787" s="1"/>
      <c r="EGD1047787" s="1"/>
      <c r="EGE1047787" s="1"/>
      <c r="EGF1047787" s="1"/>
      <c r="EGG1047787" s="1"/>
      <c r="EGH1047787" s="1"/>
      <c r="EGI1047787" s="1"/>
      <c r="EGJ1047787" s="1"/>
      <c r="EGK1047787" s="1"/>
      <c r="EGL1047787" s="1"/>
      <c r="EGM1047787" s="1"/>
      <c r="EGN1047787" s="1"/>
      <c r="EGO1047787" s="1"/>
      <c r="EGP1047787" s="1"/>
      <c r="EGQ1047787" s="1"/>
      <c r="EGR1047787" s="1"/>
      <c r="EGS1047787" s="1"/>
      <c r="EGT1047787" s="1"/>
      <c r="EGU1047787" s="1"/>
      <c r="EGV1047787" s="1"/>
      <c r="EGW1047787" s="1"/>
      <c r="EGX1047787" s="1"/>
      <c r="EGY1047787" s="1"/>
      <c r="EGZ1047787" s="1"/>
      <c r="EHA1047787" s="1"/>
      <c r="EHB1047787" s="1"/>
      <c r="EHC1047787" s="1"/>
      <c r="EHD1047787" s="1"/>
      <c r="EHE1047787" s="1"/>
      <c r="EHF1047787" s="1"/>
      <c r="EHG1047787" s="1"/>
      <c r="EHH1047787" s="1"/>
      <c r="EHI1047787" s="1"/>
      <c r="EHJ1047787" s="1"/>
      <c r="EHK1047787" s="1"/>
      <c r="EHL1047787" s="1"/>
      <c r="EHM1047787" s="1"/>
      <c r="EHN1047787" s="1"/>
      <c r="EHO1047787" s="1"/>
      <c r="EHP1047787" s="1"/>
      <c r="EHQ1047787" s="1"/>
      <c r="EHR1047787" s="1"/>
      <c r="EHS1047787" s="1"/>
      <c r="EHT1047787" s="1"/>
      <c r="EHU1047787" s="1"/>
      <c r="EHV1047787" s="1"/>
      <c r="EHW1047787" s="1"/>
      <c r="EHX1047787" s="1"/>
      <c r="EHY1047787" s="1"/>
      <c r="EHZ1047787" s="1"/>
      <c r="EIA1047787" s="1"/>
      <c r="EIB1047787" s="1"/>
      <c r="EIC1047787" s="1"/>
      <c r="EID1047787" s="1"/>
      <c r="EIE1047787" s="1"/>
      <c r="EIF1047787" s="1"/>
      <c r="EIG1047787" s="1"/>
      <c r="EIH1047787" s="1"/>
      <c r="EII1047787" s="1"/>
      <c r="EIJ1047787" s="1"/>
      <c r="EIK1047787" s="1"/>
      <c r="EIL1047787" s="1"/>
      <c r="EIM1047787" s="1"/>
      <c r="EIN1047787" s="1"/>
      <c r="EIO1047787" s="1"/>
      <c r="EIP1047787" s="1"/>
      <c r="EIQ1047787" s="1"/>
      <c r="EIR1047787" s="1"/>
      <c r="EIS1047787" s="1"/>
      <c r="EIT1047787" s="1"/>
      <c r="EIU1047787" s="1"/>
      <c r="EIV1047787" s="1"/>
      <c r="EIW1047787" s="1"/>
      <c r="EIX1047787" s="1"/>
      <c r="EIY1047787" s="1"/>
      <c r="EIZ1047787" s="1"/>
      <c r="EJA1047787" s="1"/>
      <c r="EJB1047787" s="1"/>
      <c r="EJC1047787" s="1"/>
      <c r="EJD1047787" s="1"/>
      <c r="EJE1047787" s="1"/>
      <c r="EJF1047787" s="1"/>
      <c r="EJG1047787" s="1"/>
      <c r="EJH1047787" s="1"/>
      <c r="EJI1047787" s="1"/>
      <c r="EJJ1047787" s="1"/>
      <c r="EJK1047787" s="1"/>
      <c r="EJL1047787" s="1"/>
      <c r="EJM1047787" s="1"/>
      <c r="EJN1047787" s="1"/>
      <c r="EJO1047787" s="1"/>
      <c r="EJP1047787" s="1"/>
      <c r="EJQ1047787" s="1"/>
      <c r="EJR1047787" s="1"/>
      <c r="EJS1047787" s="1"/>
      <c r="EJT1047787" s="1"/>
      <c r="EJU1047787" s="1"/>
      <c r="EJV1047787" s="1"/>
      <c r="EJW1047787" s="1"/>
      <c r="EJX1047787" s="1"/>
      <c r="EJY1047787" s="1"/>
      <c r="EJZ1047787" s="1"/>
      <c r="EKA1047787" s="1"/>
      <c r="EKB1047787" s="1"/>
      <c r="EKC1047787" s="1"/>
      <c r="EKD1047787" s="1"/>
      <c r="EKE1047787" s="1"/>
      <c r="EKF1047787" s="1"/>
      <c r="EKG1047787" s="1"/>
      <c r="EKH1047787" s="1"/>
      <c r="EKI1047787" s="1"/>
      <c r="EKJ1047787" s="1"/>
      <c r="EKK1047787" s="1"/>
      <c r="EKL1047787" s="1"/>
      <c r="EKM1047787" s="1"/>
      <c r="EKN1047787" s="1"/>
      <c r="EKO1047787" s="1"/>
      <c r="EKP1047787" s="1"/>
      <c r="EKQ1047787" s="1"/>
      <c r="EKR1047787" s="1"/>
      <c r="EKS1047787" s="1"/>
      <c r="EKT1047787" s="1"/>
      <c r="EKU1047787" s="1"/>
      <c r="EKV1047787" s="1"/>
      <c r="EKW1047787" s="1"/>
      <c r="EKX1047787" s="1"/>
      <c r="EKY1047787" s="1"/>
      <c r="EKZ1047787" s="1"/>
      <c r="ELA1047787" s="1"/>
      <c r="ELB1047787" s="1"/>
      <c r="ELC1047787" s="1"/>
      <c r="ELD1047787" s="1"/>
      <c r="ELE1047787" s="1"/>
      <c r="ELF1047787" s="1"/>
      <c r="ELG1047787" s="1"/>
      <c r="ELH1047787" s="1"/>
      <c r="ELI1047787" s="1"/>
      <c r="ELJ1047787" s="1"/>
      <c r="ELK1047787" s="1"/>
      <c r="ELL1047787" s="1"/>
      <c r="ELM1047787" s="1"/>
      <c r="ELN1047787" s="1"/>
      <c r="ELO1047787" s="1"/>
      <c r="ELP1047787" s="1"/>
      <c r="ELQ1047787" s="1"/>
      <c r="ELR1047787" s="1"/>
      <c r="ELS1047787" s="1"/>
      <c r="ELT1047787" s="1"/>
      <c r="ELU1047787" s="1"/>
      <c r="ELV1047787" s="1"/>
      <c r="ELW1047787" s="1"/>
      <c r="ELX1047787" s="1"/>
      <c r="ELY1047787" s="1"/>
      <c r="ELZ1047787" s="1"/>
      <c r="EMA1047787" s="1"/>
      <c r="EMB1047787" s="1"/>
      <c r="EMC1047787" s="1"/>
      <c r="EMD1047787" s="1"/>
      <c r="EME1047787" s="1"/>
      <c r="EMF1047787" s="1"/>
      <c r="EMG1047787" s="1"/>
      <c r="EMH1047787" s="1"/>
      <c r="EMI1047787" s="1"/>
      <c r="EMJ1047787" s="1"/>
      <c r="EMK1047787" s="1"/>
      <c r="EML1047787" s="1"/>
      <c r="EMM1047787" s="1"/>
      <c r="EMN1047787" s="1"/>
      <c r="EMO1047787" s="1"/>
      <c r="EMP1047787" s="1"/>
      <c r="EMQ1047787" s="1"/>
      <c r="EMR1047787" s="1"/>
      <c r="EMS1047787" s="1"/>
      <c r="EMT1047787" s="1"/>
      <c r="EMU1047787" s="1"/>
      <c r="EMV1047787" s="1"/>
      <c r="EMW1047787" s="1"/>
      <c r="EMX1047787" s="1"/>
      <c r="EMY1047787" s="1"/>
      <c r="EMZ1047787" s="1"/>
      <c r="ENA1047787" s="1"/>
      <c r="ENB1047787" s="1"/>
      <c r="ENC1047787" s="1"/>
      <c r="END1047787" s="1"/>
      <c r="ENE1047787" s="1"/>
      <c r="ENF1047787" s="1"/>
      <c r="ENG1047787" s="1"/>
      <c r="ENH1047787" s="1"/>
      <c r="ENI1047787" s="1"/>
      <c r="ENJ1047787" s="1"/>
      <c r="ENK1047787" s="1"/>
      <c r="ENL1047787" s="1"/>
      <c r="ENM1047787" s="1"/>
      <c r="ENN1047787" s="1"/>
      <c r="ENO1047787" s="1"/>
      <c r="ENP1047787" s="1"/>
      <c r="ENQ1047787" s="1"/>
      <c r="ENR1047787" s="1"/>
      <c r="ENS1047787" s="1"/>
      <c r="ENT1047787" s="1"/>
      <c r="ENU1047787" s="1"/>
      <c r="ENV1047787" s="1"/>
      <c r="ENW1047787" s="1"/>
      <c r="ENX1047787" s="1"/>
      <c r="ENY1047787" s="1"/>
      <c r="ENZ1047787" s="1"/>
      <c r="EOA1047787" s="1"/>
      <c r="EOB1047787" s="1"/>
      <c r="EOC1047787" s="1"/>
      <c r="EOD1047787" s="1"/>
      <c r="EOE1047787" s="1"/>
      <c r="EOF1047787" s="1"/>
      <c r="EOG1047787" s="1"/>
      <c r="EOH1047787" s="1"/>
      <c r="EOI1047787" s="1"/>
      <c r="EOJ1047787" s="1"/>
      <c r="EOK1047787" s="1"/>
      <c r="EOL1047787" s="1"/>
      <c r="EOM1047787" s="1"/>
      <c r="EON1047787" s="1"/>
      <c r="EOO1047787" s="1"/>
      <c r="EOP1047787" s="1"/>
      <c r="EOQ1047787" s="1"/>
      <c r="EOR1047787" s="1"/>
      <c r="EOS1047787" s="1"/>
      <c r="EOT1047787" s="1"/>
      <c r="EOU1047787" s="1"/>
      <c r="EOV1047787" s="1"/>
      <c r="EOW1047787" s="1"/>
      <c r="EOX1047787" s="1"/>
      <c r="EOY1047787" s="1"/>
      <c r="EOZ1047787" s="1"/>
      <c r="EPA1047787" s="1"/>
      <c r="EPB1047787" s="1"/>
      <c r="EPC1047787" s="1"/>
      <c r="EPD1047787" s="1"/>
      <c r="EPE1047787" s="1"/>
      <c r="EPF1047787" s="1"/>
      <c r="EPG1047787" s="1"/>
      <c r="EPH1047787" s="1"/>
      <c r="EPI1047787" s="1"/>
      <c r="EPJ1047787" s="1"/>
      <c r="EPK1047787" s="1"/>
      <c r="EPL1047787" s="1"/>
      <c r="EPM1047787" s="1"/>
      <c r="EPN1047787" s="1"/>
      <c r="EPO1047787" s="1"/>
      <c r="EPP1047787" s="1"/>
      <c r="EPQ1047787" s="1"/>
      <c r="EPR1047787" s="1"/>
      <c r="EPS1047787" s="1"/>
      <c r="EPT1047787" s="1"/>
      <c r="EPU1047787" s="1"/>
      <c r="EPV1047787" s="1"/>
      <c r="EPW1047787" s="1"/>
      <c r="EPX1047787" s="1"/>
      <c r="EPY1047787" s="1"/>
      <c r="EPZ1047787" s="1"/>
      <c r="EQA1047787" s="1"/>
      <c r="EQB1047787" s="1"/>
      <c r="EQC1047787" s="1"/>
      <c r="EQD1047787" s="1"/>
      <c r="EQE1047787" s="1"/>
      <c r="EQF1047787" s="1"/>
      <c r="EQG1047787" s="1"/>
      <c r="EQH1047787" s="1"/>
      <c r="EQI1047787" s="1"/>
      <c r="EQJ1047787" s="1"/>
      <c r="EQK1047787" s="1"/>
      <c r="EQL1047787" s="1"/>
      <c r="EQM1047787" s="1"/>
      <c r="EQN1047787" s="1"/>
      <c r="EQO1047787" s="1"/>
      <c r="EQP1047787" s="1"/>
      <c r="EQQ1047787" s="1"/>
      <c r="EQR1047787" s="1"/>
      <c r="EQS1047787" s="1"/>
      <c r="EQT1047787" s="1"/>
      <c r="EQU1047787" s="1"/>
      <c r="EQV1047787" s="1"/>
      <c r="EQW1047787" s="1"/>
      <c r="EQX1047787" s="1"/>
      <c r="EQY1047787" s="1"/>
      <c r="EQZ1047787" s="1"/>
      <c r="ERA1047787" s="1"/>
      <c r="ERB1047787" s="1"/>
      <c r="ERC1047787" s="1"/>
      <c r="ERD1047787" s="1"/>
      <c r="ERE1047787" s="1"/>
      <c r="ERF1047787" s="1"/>
      <c r="ERG1047787" s="1"/>
      <c r="ERH1047787" s="1"/>
      <c r="ERI1047787" s="1"/>
      <c r="ERJ1047787" s="1"/>
      <c r="ERK1047787" s="1"/>
      <c r="ERL1047787" s="1"/>
      <c r="ERM1047787" s="1"/>
      <c r="ERN1047787" s="1"/>
      <c r="ERO1047787" s="1"/>
      <c r="ERP1047787" s="1"/>
      <c r="ERQ1047787" s="1"/>
      <c r="ERR1047787" s="1"/>
      <c r="ERS1047787" s="1"/>
      <c r="ERT1047787" s="1"/>
      <c r="ERU1047787" s="1"/>
      <c r="ERV1047787" s="1"/>
      <c r="ERW1047787" s="1"/>
      <c r="ERX1047787" s="1"/>
      <c r="ERY1047787" s="1"/>
      <c r="ERZ1047787" s="1"/>
      <c r="ESA1047787" s="1"/>
      <c r="ESB1047787" s="1"/>
      <c r="ESC1047787" s="1"/>
      <c r="ESD1047787" s="1"/>
      <c r="ESE1047787" s="1"/>
      <c r="ESF1047787" s="1"/>
      <c r="ESG1047787" s="1"/>
      <c r="ESH1047787" s="1"/>
      <c r="ESI1047787" s="1"/>
      <c r="ESJ1047787" s="1"/>
      <c r="ESK1047787" s="1"/>
      <c r="ESL1047787" s="1"/>
      <c r="ESM1047787" s="1"/>
      <c r="ESN1047787" s="1"/>
      <c r="ESO1047787" s="1"/>
      <c r="ESP1047787" s="1"/>
      <c r="ESQ1047787" s="1"/>
      <c r="ESR1047787" s="1"/>
      <c r="ESS1047787" s="1"/>
      <c r="EST1047787" s="1"/>
      <c r="ESU1047787" s="1"/>
      <c r="ESV1047787" s="1"/>
      <c r="ESW1047787" s="1"/>
      <c r="ESX1047787" s="1"/>
      <c r="ESY1047787" s="1"/>
      <c r="ESZ1047787" s="1"/>
      <c r="ETA1047787" s="1"/>
      <c r="ETB1047787" s="1"/>
      <c r="ETC1047787" s="1"/>
      <c r="ETD1047787" s="1"/>
      <c r="ETE1047787" s="1"/>
      <c r="ETF1047787" s="1"/>
      <c r="ETG1047787" s="1"/>
      <c r="ETH1047787" s="1"/>
      <c r="ETI1047787" s="1"/>
      <c r="ETJ1047787" s="1"/>
      <c r="ETK1047787" s="1"/>
      <c r="ETL1047787" s="1"/>
      <c r="ETM1047787" s="1"/>
      <c r="ETN1047787" s="1"/>
      <c r="ETO1047787" s="1"/>
      <c r="ETP1047787" s="1"/>
      <c r="ETQ1047787" s="1"/>
      <c r="ETR1047787" s="1"/>
      <c r="ETS1047787" s="1"/>
      <c r="ETT1047787" s="1"/>
      <c r="ETU1047787" s="1"/>
      <c r="ETV1047787" s="1"/>
      <c r="ETW1047787" s="1"/>
      <c r="ETX1047787" s="1"/>
      <c r="ETY1047787" s="1"/>
      <c r="ETZ1047787" s="1"/>
      <c r="EUA1047787" s="1"/>
      <c r="EUB1047787" s="1"/>
      <c r="EUC1047787" s="1"/>
      <c r="EUD1047787" s="1"/>
      <c r="EUE1047787" s="1"/>
      <c r="EUF1047787" s="1"/>
      <c r="EUG1047787" s="1"/>
      <c r="EUH1047787" s="1"/>
      <c r="EUI1047787" s="1"/>
      <c r="EUJ1047787" s="1"/>
      <c r="EUK1047787" s="1"/>
      <c r="EUL1047787" s="1"/>
      <c r="EUM1047787" s="1"/>
      <c r="EUN1047787" s="1"/>
      <c r="EUO1047787" s="1"/>
      <c r="EUP1047787" s="1"/>
      <c r="EUQ1047787" s="1"/>
      <c r="EUR1047787" s="1"/>
      <c r="EUS1047787" s="1"/>
      <c r="EUT1047787" s="1"/>
      <c r="EUU1047787" s="1"/>
      <c r="EUV1047787" s="1"/>
      <c r="EUW1047787" s="1"/>
      <c r="EUX1047787" s="1"/>
      <c r="EUY1047787" s="1"/>
      <c r="EUZ1047787" s="1"/>
      <c r="EVA1047787" s="1"/>
      <c r="EVB1047787" s="1"/>
      <c r="EVC1047787" s="1"/>
      <c r="EVD1047787" s="1"/>
      <c r="EVE1047787" s="1"/>
      <c r="EVF1047787" s="1"/>
      <c r="EVG1047787" s="1"/>
      <c r="EVH1047787" s="1"/>
      <c r="EVI1047787" s="1"/>
      <c r="EVJ1047787" s="1"/>
      <c r="EVK1047787" s="1"/>
      <c r="EVL1047787" s="1"/>
      <c r="EVM1047787" s="1"/>
      <c r="EVN1047787" s="1"/>
      <c r="EVO1047787" s="1"/>
      <c r="EVP1047787" s="1"/>
      <c r="EVQ1047787" s="1"/>
      <c r="EVR1047787" s="1"/>
      <c r="EVS1047787" s="1"/>
      <c r="EVT1047787" s="1"/>
      <c r="EVU1047787" s="1"/>
      <c r="EVV1047787" s="1"/>
      <c r="EVW1047787" s="1"/>
      <c r="EVX1047787" s="1"/>
      <c r="EVY1047787" s="1"/>
      <c r="EVZ1047787" s="1"/>
      <c r="EWA1047787" s="1"/>
      <c r="EWB1047787" s="1"/>
      <c r="EWC1047787" s="1"/>
      <c r="EWD1047787" s="1"/>
      <c r="EWE1047787" s="1"/>
      <c r="EWF1047787" s="1"/>
      <c r="EWG1047787" s="1"/>
      <c r="EWH1047787" s="1"/>
      <c r="EWI1047787" s="1"/>
      <c r="EWJ1047787" s="1"/>
      <c r="EWK1047787" s="1"/>
      <c r="EWL1047787" s="1"/>
      <c r="EWM1047787" s="1"/>
      <c r="EWN1047787" s="1"/>
      <c r="EWO1047787" s="1"/>
      <c r="EWP1047787" s="1"/>
      <c r="EWQ1047787" s="1"/>
      <c r="EWR1047787" s="1"/>
      <c r="EWS1047787" s="1"/>
      <c r="EWT1047787" s="1"/>
      <c r="EWU1047787" s="1"/>
      <c r="EWV1047787" s="1"/>
      <c r="EWW1047787" s="1"/>
      <c r="EWX1047787" s="1"/>
      <c r="EWY1047787" s="1"/>
      <c r="EWZ1047787" s="1"/>
      <c r="EXA1047787" s="1"/>
      <c r="EXB1047787" s="1"/>
      <c r="EXC1047787" s="1"/>
      <c r="EXD1047787" s="1"/>
      <c r="EXE1047787" s="1"/>
      <c r="EXF1047787" s="1"/>
      <c r="EXG1047787" s="1"/>
      <c r="EXH1047787" s="1"/>
      <c r="EXI1047787" s="1"/>
      <c r="EXJ1047787" s="1"/>
      <c r="EXK1047787" s="1"/>
      <c r="EXL1047787" s="1"/>
      <c r="EXM1047787" s="1"/>
      <c r="EXN1047787" s="1"/>
      <c r="EXO1047787" s="1"/>
      <c r="EXP1047787" s="1"/>
      <c r="EXQ1047787" s="1"/>
      <c r="EXR1047787" s="1"/>
      <c r="EXS1047787" s="1"/>
      <c r="EXT1047787" s="1"/>
      <c r="EXU1047787" s="1"/>
      <c r="EXV1047787" s="1"/>
      <c r="EXW1047787" s="1"/>
      <c r="EXX1047787" s="1"/>
      <c r="EXY1047787" s="1"/>
      <c r="EXZ1047787" s="1"/>
      <c r="EYA1047787" s="1"/>
      <c r="EYB1047787" s="1"/>
      <c r="EYC1047787" s="1"/>
      <c r="EYD1047787" s="1"/>
      <c r="EYE1047787" s="1"/>
      <c r="EYF1047787" s="1"/>
      <c r="EYG1047787" s="1"/>
      <c r="EYH1047787" s="1"/>
      <c r="EYI1047787" s="1"/>
      <c r="EYJ1047787" s="1"/>
      <c r="EYK1047787" s="1"/>
      <c r="EYL1047787" s="1"/>
      <c r="EYM1047787" s="1"/>
      <c r="EYN1047787" s="1"/>
      <c r="EYO1047787" s="1"/>
      <c r="EYP1047787" s="1"/>
      <c r="EYQ1047787" s="1"/>
      <c r="EYR1047787" s="1"/>
      <c r="EYS1047787" s="1"/>
      <c r="EYT1047787" s="1"/>
      <c r="EYU1047787" s="1"/>
      <c r="EYV1047787" s="1"/>
      <c r="EYW1047787" s="1"/>
      <c r="EYX1047787" s="1"/>
      <c r="EYY1047787" s="1"/>
      <c r="EYZ1047787" s="1"/>
      <c r="EZA1047787" s="1"/>
      <c r="EZB1047787" s="1"/>
      <c r="EZC1047787" s="1"/>
      <c r="EZD1047787" s="1"/>
      <c r="EZE1047787" s="1"/>
      <c r="EZF1047787" s="1"/>
      <c r="EZG1047787" s="1"/>
      <c r="EZH1047787" s="1"/>
      <c r="EZI1047787" s="1"/>
      <c r="EZJ1047787" s="1"/>
      <c r="EZK1047787" s="1"/>
      <c r="EZL1047787" s="1"/>
      <c r="EZM1047787" s="1"/>
      <c r="EZN1047787" s="1"/>
      <c r="EZO1047787" s="1"/>
      <c r="EZP1047787" s="1"/>
      <c r="EZQ1047787" s="1"/>
      <c r="EZR1047787" s="1"/>
      <c r="EZS1047787" s="1"/>
      <c r="EZT1047787" s="1"/>
      <c r="EZU1047787" s="1"/>
      <c r="EZV1047787" s="1"/>
      <c r="EZW1047787" s="1"/>
      <c r="EZX1047787" s="1"/>
      <c r="EZY1047787" s="1"/>
      <c r="EZZ1047787" s="1"/>
      <c r="FAA1047787" s="1"/>
      <c r="FAB1047787" s="1"/>
      <c r="FAC1047787" s="1"/>
      <c r="FAD1047787" s="1"/>
      <c r="FAE1047787" s="1"/>
      <c r="FAF1047787" s="1"/>
      <c r="FAG1047787" s="1"/>
      <c r="FAH1047787" s="1"/>
      <c r="FAI1047787" s="1"/>
      <c r="FAJ1047787" s="1"/>
      <c r="FAK1047787" s="1"/>
      <c r="FAL1047787" s="1"/>
      <c r="FAM1047787" s="1"/>
      <c r="FAN1047787" s="1"/>
      <c r="FAO1047787" s="1"/>
      <c r="FAP1047787" s="1"/>
      <c r="FAQ1047787" s="1"/>
      <c r="FAR1047787" s="1"/>
      <c r="FAS1047787" s="1"/>
      <c r="FAT1047787" s="1"/>
      <c r="FAU1047787" s="1"/>
      <c r="FAV1047787" s="1"/>
      <c r="FAW1047787" s="1"/>
      <c r="FAX1047787" s="1"/>
      <c r="FAY1047787" s="1"/>
      <c r="FAZ1047787" s="1"/>
      <c r="FBA1047787" s="1"/>
      <c r="FBB1047787" s="1"/>
      <c r="FBC1047787" s="1"/>
      <c r="FBD1047787" s="1"/>
      <c r="FBE1047787" s="1"/>
      <c r="FBF1047787" s="1"/>
      <c r="FBG1047787" s="1"/>
      <c r="FBH1047787" s="1"/>
      <c r="FBI1047787" s="1"/>
      <c r="FBJ1047787" s="1"/>
      <c r="FBK1047787" s="1"/>
      <c r="FBL1047787" s="1"/>
      <c r="FBM1047787" s="1"/>
      <c r="FBN1047787" s="1"/>
      <c r="FBO1047787" s="1"/>
      <c r="FBP1047787" s="1"/>
      <c r="FBQ1047787" s="1"/>
      <c r="FBR1047787" s="1"/>
      <c r="FBS1047787" s="1"/>
      <c r="FBT1047787" s="1"/>
      <c r="FBU1047787" s="1"/>
      <c r="FBV1047787" s="1"/>
      <c r="FBW1047787" s="1"/>
      <c r="FBX1047787" s="1"/>
      <c r="FBY1047787" s="1"/>
      <c r="FBZ1047787" s="1"/>
      <c r="FCA1047787" s="1"/>
      <c r="FCB1047787" s="1"/>
      <c r="FCC1047787" s="1"/>
      <c r="FCD1047787" s="1"/>
      <c r="FCE1047787" s="1"/>
      <c r="FCF1047787" s="1"/>
      <c r="FCG1047787" s="1"/>
      <c r="FCH1047787" s="1"/>
      <c r="FCI1047787" s="1"/>
      <c r="FCJ1047787" s="1"/>
      <c r="FCK1047787" s="1"/>
      <c r="FCL1047787" s="1"/>
      <c r="FCM1047787" s="1"/>
      <c r="FCN1047787" s="1"/>
      <c r="FCO1047787" s="1"/>
      <c r="FCP1047787" s="1"/>
      <c r="FCQ1047787" s="1"/>
      <c r="FCR1047787" s="1"/>
      <c r="FCS1047787" s="1"/>
      <c r="FCT1047787" s="1"/>
      <c r="FCU1047787" s="1"/>
      <c r="FCV1047787" s="1"/>
      <c r="FCW1047787" s="1"/>
      <c r="FCX1047787" s="1"/>
      <c r="FCY1047787" s="1"/>
      <c r="FCZ1047787" s="1"/>
      <c r="FDA1047787" s="1"/>
      <c r="FDB1047787" s="1"/>
      <c r="FDC1047787" s="1"/>
      <c r="FDD1047787" s="1"/>
      <c r="FDE1047787" s="1"/>
      <c r="FDF1047787" s="1"/>
      <c r="FDG1047787" s="1"/>
      <c r="FDH1047787" s="1"/>
      <c r="FDI1047787" s="1"/>
      <c r="FDJ1047787" s="1"/>
      <c r="FDK1047787" s="1"/>
      <c r="FDL1047787" s="1"/>
      <c r="FDM1047787" s="1"/>
      <c r="FDN1047787" s="1"/>
      <c r="FDO1047787" s="1"/>
      <c r="FDP1047787" s="1"/>
      <c r="FDQ1047787" s="1"/>
      <c r="FDR1047787" s="1"/>
      <c r="FDS1047787" s="1"/>
      <c r="FDT1047787" s="1"/>
      <c r="FDU1047787" s="1"/>
      <c r="FDV1047787" s="1"/>
      <c r="FDW1047787" s="1"/>
      <c r="FDX1047787" s="1"/>
      <c r="FDY1047787" s="1"/>
      <c r="FDZ1047787" s="1"/>
      <c r="FEA1047787" s="1"/>
      <c r="FEB1047787" s="1"/>
      <c r="FEC1047787" s="1"/>
      <c r="FED1047787" s="1"/>
      <c r="FEE1047787" s="1"/>
      <c r="FEF1047787" s="1"/>
      <c r="FEG1047787" s="1"/>
      <c r="FEH1047787" s="1"/>
      <c r="FEI1047787" s="1"/>
      <c r="FEJ1047787" s="1"/>
      <c r="FEK1047787" s="1"/>
      <c r="FEL1047787" s="1"/>
      <c r="FEM1047787" s="1"/>
      <c r="FEN1047787" s="1"/>
      <c r="FEO1047787" s="1"/>
      <c r="FEP1047787" s="1"/>
      <c r="FEQ1047787" s="1"/>
      <c r="FER1047787" s="1"/>
      <c r="FES1047787" s="1"/>
      <c r="FET1047787" s="1"/>
      <c r="FEU1047787" s="1"/>
      <c r="FEV1047787" s="1"/>
      <c r="FEW1047787" s="1"/>
      <c r="FEX1047787" s="1"/>
      <c r="FEY1047787" s="1"/>
      <c r="FEZ1047787" s="1"/>
      <c r="FFA1047787" s="1"/>
      <c r="FFB1047787" s="1"/>
      <c r="FFC1047787" s="1"/>
      <c r="FFD1047787" s="1"/>
      <c r="FFE1047787" s="1"/>
      <c r="FFF1047787" s="1"/>
      <c r="FFG1047787" s="1"/>
      <c r="FFH1047787" s="1"/>
      <c r="FFI1047787" s="1"/>
      <c r="FFJ1047787" s="1"/>
      <c r="FFK1047787" s="1"/>
      <c r="FFL1047787" s="1"/>
      <c r="FFM1047787" s="1"/>
      <c r="FFN1047787" s="1"/>
      <c r="FFO1047787" s="1"/>
      <c r="FFP1047787" s="1"/>
      <c r="FFQ1047787" s="1"/>
      <c r="FFR1047787" s="1"/>
      <c r="FFS1047787" s="1"/>
      <c r="FFT1047787" s="1"/>
      <c r="FFU1047787" s="1"/>
      <c r="FFV1047787" s="1"/>
      <c r="FFW1047787" s="1"/>
      <c r="FFX1047787" s="1"/>
      <c r="FFY1047787" s="1"/>
      <c r="FFZ1047787" s="1"/>
      <c r="FGA1047787" s="1"/>
      <c r="FGB1047787" s="1"/>
      <c r="FGC1047787" s="1"/>
      <c r="FGD1047787" s="1"/>
      <c r="FGE1047787" s="1"/>
      <c r="FGF1047787" s="1"/>
      <c r="FGG1047787" s="1"/>
      <c r="FGH1047787" s="1"/>
      <c r="FGI1047787" s="1"/>
      <c r="FGJ1047787" s="1"/>
      <c r="FGK1047787" s="1"/>
      <c r="FGL1047787" s="1"/>
      <c r="FGM1047787" s="1"/>
      <c r="FGN1047787" s="1"/>
      <c r="FGO1047787" s="1"/>
      <c r="FGP1047787" s="1"/>
      <c r="FGQ1047787" s="1"/>
      <c r="FGR1047787" s="1"/>
      <c r="FGS1047787" s="1"/>
      <c r="FGT1047787" s="1"/>
      <c r="FGU1047787" s="1"/>
      <c r="FGV1047787" s="1"/>
      <c r="FGW1047787" s="1"/>
      <c r="FGX1047787" s="1"/>
      <c r="FGY1047787" s="1"/>
      <c r="FGZ1047787" s="1"/>
      <c r="FHA1047787" s="1"/>
      <c r="FHB1047787" s="1"/>
      <c r="FHC1047787" s="1"/>
      <c r="FHD1047787" s="1"/>
      <c r="FHE1047787" s="1"/>
      <c r="FHF1047787" s="1"/>
      <c r="FHG1047787" s="1"/>
      <c r="FHH1047787" s="1"/>
      <c r="FHI1047787" s="1"/>
      <c r="FHJ1047787" s="1"/>
      <c r="FHK1047787" s="1"/>
      <c r="FHL1047787" s="1"/>
      <c r="FHM1047787" s="1"/>
      <c r="FHN1047787" s="1"/>
      <c r="FHO1047787" s="1"/>
      <c r="FHP1047787" s="1"/>
      <c r="FHQ1047787" s="1"/>
      <c r="FHR1047787" s="1"/>
      <c r="FHS1047787" s="1"/>
      <c r="FHT1047787" s="1"/>
      <c r="FHU1047787" s="1"/>
      <c r="FHV1047787" s="1"/>
      <c r="FHW1047787" s="1"/>
      <c r="FHX1047787" s="1"/>
      <c r="FHY1047787" s="1"/>
      <c r="FHZ1047787" s="1"/>
      <c r="FIA1047787" s="1"/>
      <c r="FIB1047787" s="1"/>
      <c r="FIC1047787" s="1"/>
      <c r="FID1047787" s="1"/>
      <c r="FIE1047787" s="1"/>
      <c r="FIF1047787" s="1"/>
      <c r="FIG1047787" s="1"/>
      <c r="FIH1047787" s="1"/>
      <c r="FII1047787" s="1"/>
      <c r="FIJ1047787" s="1"/>
      <c r="FIK1047787" s="1"/>
      <c r="FIL1047787" s="1"/>
      <c r="FIM1047787" s="1"/>
      <c r="FIN1047787" s="1"/>
      <c r="FIO1047787" s="1"/>
      <c r="FIP1047787" s="1"/>
      <c r="FIQ1047787" s="1"/>
      <c r="FIR1047787" s="1"/>
      <c r="FIS1047787" s="1"/>
      <c r="FIT1047787" s="1"/>
      <c r="FIU1047787" s="1"/>
      <c r="FIV1047787" s="1"/>
      <c r="FIW1047787" s="1"/>
      <c r="FIX1047787" s="1"/>
      <c r="FIY1047787" s="1"/>
      <c r="FIZ1047787" s="1"/>
      <c r="FJA1047787" s="1"/>
      <c r="FJB1047787" s="1"/>
      <c r="FJC1047787" s="1"/>
      <c r="FJD1047787" s="1"/>
      <c r="FJE1047787" s="1"/>
      <c r="FJF1047787" s="1"/>
      <c r="FJG1047787" s="1"/>
      <c r="FJH1047787" s="1"/>
      <c r="FJI1047787" s="1"/>
      <c r="FJJ1047787" s="1"/>
      <c r="FJK1047787" s="1"/>
      <c r="FJL1047787" s="1"/>
      <c r="FJM1047787" s="1"/>
      <c r="FJN1047787" s="1"/>
      <c r="FJO1047787" s="1"/>
      <c r="FJP1047787" s="1"/>
      <c r="FJQ1047787" s="1"/>
      <c r="FJR1047787" s="1"/>
      <c r="FJS1047787" s="1"/>
      <c r="FJT1047787" s="1"/>
      <c r="FJU1047787" s="1"/>
      <c r="FJV1047787" s="1"/>
      <c r="FJW1047787" s="1"/>
      <c r="FJX1047787" s="1"/>
      <c r="FJY1047787" s="1"/>
      <c r="FJZ1047787" s="1"/>
      <c r="FKA1047787" s="1"/>
      <c r="FKB1047787" s="1"/>
      <c r="FKC1047787" s="1"/>
      <c r="FKD1047787" s="1"/>
      <c r="FKE1047787" s="1"/>
      <c r="FKF1047787" s="1"/>
      <c r="FKG1047787" s="1"/>
      <c r="FKH1047787" s="1"/>
      <c r="FKI1047787" s="1"/>
      <c r="FKJ1047787" s="1"/>
      <c r="FKK1047787" s="1"/>
      <c r="FKL1047787" s="1"/>
      <c r="FKM1047787" s="1"/>
      <c r="FKN1047787" s="1"/>
      <c r="FKO1047787" s="1"/>
      <c r="FKP1047787" s="1"/>
      <c r="FKQ1047787" s="1"/>
      <c r="FKR1047787" s="1"/>
      <c r="FKS1047787" s="1"/>
      <c r="FKT1047787" s="1"/>
      <c r="FKU1047787" s="1"/>
      <c r="FKV1047787" s="1"/>
      <c r="FKW1047787" s="1"/>
      <c r="FKX1047787" s="1"/>
      <c r="FKY1047787" s="1"/>
      <c r="FKZ1047787" s="1"/>
      <c r="FLA1047787" s="1"/>
      <c r="FLB1047787" s="1"/>
      <c r="FLC1047787" s="1"/>
      <c r="FLD1047787" s="1"/>
      <c r="FLE1047787" s="1"/>
      <c r="FLF1047787" s="1"/>
      <c r="FLG1047787" s="1"/>
      <c r="FLH1047787" s="1"/>
      <c r="FLI1047787" s="1"/>
      <c r="FLJ1047787" s="1"/>
      <c r="FLK1047787" s="1"/>
      <c r="FLL1047787" s="1"/>
      <c r="FLM1047787" s="1"/>
      <c r="FLN1047787" s="1"/>
      <c r="FLO1047787" s="1"/>
      <c r="FLP1047787" s="1"/>
      <c r="FLQ1047787" s="1"/>
      <c r="FLR1047787" s="1"/>
      <c r="FLS1047787" s="1"/>
      <c r="FLT1047787" s="1"/>
      <c r="FLU1047787" s="1"/>
      <c r="FLV1047787" s="1"/>
      <c r="FLW1047787" s="1"/>
      <c r="FLX1047787" s="1"/>
      <c r="FLY1047787" s="1"/>
      <c r="FLZ1047787" s="1"/>
      <c r="FMA1047787" s="1"/>
      <c r="FMB1047787" s="1"/>
      <c r="FMC1047787" s="1"/>
      <c r="FMD1047787" s="1"/>
      <c r="FME1047787" s="1"/>
      <c r="FMF1047787" s="1"/>
      <c r="FMG1047787" s="1"/>
      <c r="FMH1047787" s="1"/>
      <c r="FMI1047787" s="1"/>
      <c r="FMJ1047787" s="1"/>
      <c r="FMK1047787" s="1"/>
      <c r="FML1047787" s="1"/>
      <c r="FMM1047787" s="1"/>
      <c r="FMN1047787" s="1"/>
      <c r="FMO1047787" s="1"/>
      <c r="FMP1047787" s="1"/>
      <c r="FMQ1047787" s="1"/>
      <c r="FMR1047787" s="1"/>
      <c r="FMS1047787" s="1"/>
      <c r="FMT1047787" s="1"/>
      <c r="FMU1047787" s="1"/>
      <c r="FMV1047787" s="1"/>
      <c r="FMW1047787" s="1"/>
      <c r="FMX1047787" s="1"/>
      <c r="FMY1047787" s="1"/>
      <c r="FMZ1047787" s="1"/>
      <c r="FNA1047787" s="1"/>
      <c r="FNB1047787" s="1"/>
      <c r="FNC1047787" s="1"/>
      <c r="FND1047787" s="1"/>
      <c r="FNE1047787" s="1"/>
      <c r="FNF1047787" s="1"/>
      <c r="FNG1047787" s="1"/>
      <c r="FNH1047787" s="1"/>
      <c r="FNI1047787" s="1"/>
      <c r="FNJ1047787" s="1"/>
      <c r="FNK1047787" s="1"/>
      <c r="FNL1047787" s="1"/>
      <c r="FNM1047787" s="1"/>
      <c r="FNN1047787" s="1"/>
      <c r="FNO1047787" s="1"/>
      <c r="FNP1047787" s="1"/>
      <c r="FNQ1047787" s="1"/>
      <c r="FNR1047787" s="1"/>
      <c r="FNS1047787" s="1"/>
      <c r="FNT1047787" s="1"/>
      <c r="FNU1047787" s="1"/>
      <c r="FNV1047787" s="1"/>
      <c r="FNW1047787" s="1"/>
      <c r="FNX1047787" s="1"/>
      <c r="FNY1047787" s="1"/>
      <c r="FNZ1047787" s="1"/>
      <c r="FOA1047787" s="1"/>
      <c r="FOB1047787" s="1"/>
      <c r="FOC1047787" s="1"/>
      <c r="FOD1047787" s="1"/>
      <c r="FOE1047787" s="1"/>
      <c r="FOF1047787" s="1"/>
      <c r="FOG1047787" s="1"/>
      <c r="FOH1047787" s="1"/>
      <c r="FOI1047787" s="1"/>
      <c r="FOJ1047787" s="1"/>
      <c r="FOK1047787" s="1"/>
      <c r="FOL1047787" s="1"/>
      <c r="FOM1047787" s="1"/>
      <c r="FON1047787" s="1"/>
      <c r="FOO1047787" s="1"/>
      <c r="FOP1047787" s="1"/>
      <c r="FOQ1047787" s="1"/>
      <c r="FOR1047787" s="1"/>
      <c r="FOS1047787" s="1"/>
      <c r="FOT1047787" s="1"/>
      <c r="FOU1047787" s="1"/>
      <c r="FOV1047787" s="1"/>
      <c r="FOW1047787" s="1"/>
      <c r="FOX1047787" s="1"/>
      <c r="FOY1047787" s="1"/>
      <c r="FOZ1047787" s="1"/>
      <c r="FPA1047787" s="1"/>
      <c r="FPB1047787" s="1"/>
      <c r="FPC1047787" s="1"/>
      <c r="FPD1047787" s="1"/>
      <c r="FPE1047787" s="1"/>
      <c r="FPF1047787" s="1"/>
      <c r="FPG1047787" s="1"/>
      <c r="FPH1047787" s="1"/>
      <c r="FPI1047787" s="1"/>
      <c r="FPJ1047787" s="1"/>
      <c r="FPK1047787" s="1"/>
      <c r="FPL1047787" s="1"/>
      <c r="FPM1047787" s="1"/>
      <c r="FPN1047787" s="1"/>
      <c r="FPO1047787" s="1"/>
      <c r="FPP1047787" s="1"/>
      <c r="FPQ1047787" s="1"/>
      <c r="FPR1047787" s="1"/>
      <c r="FPS1047787" s="1"/>
      <c r="FPT1047787" s="1"/>
      <c r="FPU1047787" s="1"/>
      <c r="FPV1047787" s="1"/>
      <c r="FPW1047787" s="1"/>
      <c r="FPX1047787" s="1"/>
      <c r="FPY1047787" s="1"/>
      <c r="FPZ1047787" s="1"/>
      <c r="FQA1047787" s="1"/>
      <c r="FQB1047787" s="1"/>
      <c r="FQC1047787" s="1"/>
      <c r="FQD1047787" s="1"/>
      <c r="FQE1047787" s="1"/>
      <c r="FQF1047787" s="1"/>
      <c r="FQG1047787" s="1"/>
      <c r="FQH1047787" s="1"/>
      <c r="FQI1047787" s="1"/>
      <c r="FQJ1047787" s="1"/>
      <c r="FQK1047787" s="1"/>
      <c r="FQL1047787" s="1"/>
      <c r="FQM1047787" s="1"/>
      <c r="FQN1047787" s="1"/>
      <c r="FQO1047787" s="1"/>
      <c r="FQP1047787" s="1"/>
      <c r="FQQ1047787" s="1"/>
      <c r="FQR1047787" s="1"/>
      <c r="FQS1047787" s="1"/>
      <c r="FQT1047787" s="1"/>
      <c r="FQU1047787" s="1"/>
      <c r="FQV1047787" s="1"/>
      <c r="FQW1047787" s="1"/>
      <c r="FQX1047787" s="1"/>
      <c r="FQY1047787" s="1"/>
      <c r="FQZ1047787" s="1"/>
      <c r="FRA1047787" s="1"/>
      <c r="FRB1047787" s="1"/>
      <c r="FRC1047787" s="1"/>
      <c r="FRD1047787" s="1"/>
      <c r="FRE1047787" s="1"/>
      <c r="FRF1047787" s="1"/>
      <c r="FRG1047787" s="1"/>
      <c r="FRH1047787" s="1"/>
      <c r="FRI1047787" s="1"/>
      <c r="FRJ1047787" s="1"/>
      <c r="FRK1047787" s="1"/>
      <c r="FRL1047787" s="1"/>
      <c r="FRM1047787" s="1"/>
      <c r="FRN1047787" s="1"/>
      <c r="FRO1047787" s="1"/>
      <c r="FRP1047787" s="1"/>
      <c r="FRQ1047787" s="1"/>
      <c r="FRR1047787" s="1"/>
      <c r="FRS1047787" s="1"/>
      <c r="FRT1047787" s="1"/>
      <c r="FRU1047787" s="1"/>
      <c r="FRV1047787" s="1"/>
      <c r="FRW1047787" s="1"/>
      <c r="FRX1047787" s="1"/>
      <c r="FRY1047787" s="1"/>
      <c r="FRZ1047787" s="1"/>
      <c r="FSA1047787" s="1"/>
      <c r="FSB1047787" s="1"/>
      <c r="FSC1047787" s="1"/>
      <c r="FSD1047787" s="1"/>
      <c r="FSE1047787" s="1"/>
      <c r="FSF1047787" s="1"/>
      <c r="FSG1047787" s="1"/>
      <c r="FSH1047787" s="1"/>
      <c r="FSI1047787" s="1"/>
      <c r="FSJ1047787" s="1"/>
      <c r="FSK1047787" s="1"/>
      <c r="FSL1047787" s="1"/>
      <c r="FSM1047787" s="1"/>
      <c r="FSN1047787" s="1"/>
      <c r="FSO1047787" s="1"/>
      <c r="FSP1047787" s="1"/>
      <c r="FSQ1047787" s="1"/>
      <c r="FSR1047787" s="1"/>
      <c r="FSS1047787" s="1"/>
      <c r="FST1047787" s="1"/>
      <c r="FSU1047787" s="1"/>
      <c r="FSV1047787" s="1"/>
      <c r="FSW1047787" s="1"/>
      <c r="FSX1047787" s="1"/>
      <c r="FSY1047787" s="1"/>
      <c r="FSZ1047787" s="1"/>
      <c r="FTA1047787" s="1"/>
      <c r="FTB1047787" s="1"/>
      <c r="FTC1047787" s="1"/>
      <c r="FTD1047787" s="1"/>
      <c r="FTE1047787" s="1"/>
      <c r="FTF1047787" s="1"/>
      <c r="FTG1047787" s="1"/>
      <c r="FTH1047787" s="1"/>
      <c r="FTI1047787" s="1"/>
      <c r="FTJ1047787" s="1"/>
      <c r="FTK1047787" s="1"/>
      <c r="FTL1047787" s="1"/>
      <c r="FTM1047787" s="1"/>
      <c r="FTN1047787" s="1"/>
      <c r="FTO1047787" s="1"/>
      <c r="FTP1047787" s="1"/>
      <c r="FTQ1047787" s="1"/>
      <c r="FTR1047787" s="1"/>
      <c r="FTS1047787" s="1"/>
      <c r="FTT1047787" s="1"/>
      <c r="FTU1047787" s="1"/>
      <c r="FTV1047787" s="1"/>
      <c r="FTW1047787" s="1"/>
      <c r="FTX1047787" s="1"/>
      <c r="FTY1047787" s="1"/>
      <c r="FTZ1047787" s="1"/>
      <c r="FUA1047787" s="1"/>
      <c r="FUB1047787" s="1"/>
      <c r="FUC1047787" s="1"/>
      <c r="FUD1047787" s="1"/>
      <c r="FUE1047787" s="1"/>
      <c r="FUF1047787" s="1"/>
      <c r="FUG1047787" s="1"/>
      <c r="FUH1047787" s="1"/>
      <c r="FUI1047787" s="1"/>
      <c r="FUJ1047787" s="1"/>
      <c r="FUK1047787" s="1"/>
      <c r="FUL1047787" s="1"/>
      <c r="FUM1047787" s="1"/>
      <c r="FUN1047787" s="1"/>
      <c r="FUO1047787" s="1"/>
      <c r="FUP1047787" s="1"/>
      <c r="FUQ1047787" s="1"/>
      <c r="FUR1047787" s="1"/>
      <c r="FUS1047787" s="1"/>
      <c r="FUT1047787" s="1"/>
      <c r="FUU1047787" s="1"/>
      <c r="FUV1047787" s="1"/>
      <c r="FUW1047787" s="1"/>
      <c r="FUX1047787" s="1"/>
      <c r="FUY1047787" s="1"/>
      <c r="FUZ1047787" s="1"/>
      <c r="FVA1047787" s="1"/>
      <c r="FVB1047787" s="1"/>
      <c r="FVC1047787" s="1"/>
      <c r="FVD1047787" s="1"/>
      <c r="FVE1047787" s="1"/>
      <c r="FVF1047787" s="1"/>
      <c r="FVG1047787" s="1"/>
      <c r="FVH1047787" s="1"/>
      <c r="FVI1047787" s="1"/>
      <c r="FVJ1047787" s="1"/>
      <c r="FVK1047787" s="1"/>
      <c r="FVL1047787" s="1"/>
      <c r="FVM1047787" s="1"/>
      <c r="FVN1047787" s="1"/>
      <c r="FVO1047787" s="1"/>
      <c r="FVP1047787" s="1"/>
      <c r="FVQ1047787" s="1"/>
      <c r="FVR1047787" s="1"/>
      <c r="FVS1047787" s="1"/>
      <c r="FVT1047787" s="1"/>
      <c r="FVU1047787" s="1"/>
      <c r="FVV1047787" s="1"/>
      <c r="FVW1047787" s="1"/>
      <c r="FVX1047787" s="1"/>
      <c r="FVY1047787" s="1"/>
      <c r="FVZ1047787" s="1"/>
      <c r="FWA1047787" s="1"/>
      <c r="FWB1047787" s="1"/>
      <c r="FWC1047787" s="1"/>
      <c r="FWD1047787" s="1"/>
      <c r="FWE1047787" s="1"/>
      <c r="FWF1047787" s="1"/>
      <c r="FWG1047787" s="1"/>
      <c r="FWH1047787" s="1"/>
      <c r="FWI1047787" s="1"/>
      <c r="FWJ1047787" s="1"/>
      <c r="FWK1047787" s="1"/>
      <c r="FWL1047787" s="1"/>
      <c r="FWM1047787" s="1"/>
      <c r="FWN1047787" s="1"/>
      <c r="FWO1047787" s="1"/>
      <c r="FWP1047787" s="1"/>
      <c r="FWQ1047787" s="1"/>
      <c r="FWR1047787" s="1"/>
      <c r="FWS1047787" s="1"/>
      <c r="FWT1047787" s="1"/>
      <c r="FWU1047787" s="1"/>
      <c r="FWV1047787" s="1"/>
      <c r="FWW1047787" s="1"/>
      <c r="FWX1047787" s="1"/>
      <c r="FWY1047787" s="1"/>
      <c r="FWZ1047787" s="1"/>
      <c r="FXA1047787" s="1"/>
      <c r="FXB1047787" s="1"/>
      <c r="FXC1047787" s="1"/>
      <c r="FXD1047787" s="1"/>
      <c r="FXE1047787" s="1"/>
      <c r="FXF1047787" s="1"/>
      <c r="FXG1047787" s="1"/>
      <c r="FXH1047787" s="1"/>
      <c r="FXI1047787" s="1"/>
      <c r="FXJ1047787" s="1"/>
      <c r="FXK1047787" s="1"/>
      <c r="FXL1047787" s="1"/>
      <c r="FXM1047787" s="1"/>
      <c r="FXN1047787" s="1"/>
      <c r="FXO1047787" s="1"/>
      <c r="FXP1047787" s="1"/>
      <c r="FXQ1047787" s="1"/>
      <c r="FXR1047787" s="1"/>
      <c r="FXS1047787" s="1"/>
      <c r="FXT1047787" s="1"/>
      <c r="FXU1047787" s="1"/>
      <c r="FXV1047787" s="1"/>
      <c r="FXW1047787" s="1"/>
      <c r="FXX1047787" s="1"/>
      <c r="FXY1047787" s="1"/>
      <c r="FXZ1047787" s="1"/>
      <c r="FYA1047787" s="1"/>
      <c r="FYB1047787" s="1"/>
      <c r="FYC1047787" s="1"/>
      <c r="FYD1047787" s="1"/>
      <c r="FYE1047787" s="1"/>
      <c r="FYF1047787" s="1"/>
      <c r="FYG1047787" s="1"/>
      <c r="FYH1047787" s="1"/>
      <c r="FYI1047787" s="1"/>
      <c r="FYJ1047787" s="1"/>
      <c r="FYK1047787" s="1"/>
      <c r="FYL1047787" s="1"/>
      <c r="FYM1047787" s="1"/>
      <c r="FYN1047787" s="1"/>
      <c r="FYO1047787" s="1"/>
      <c r="FYP1047787" s="1"/>
      <c r="FYQ1047787" s="1"/>
      <c r="FYR1047787" s="1"/>
      <c r="FYS1047787" s="1"/>
      <c r="FYT1047787" s="1"/>
      <c r="FYU1047787" s="1"/>
      <c r="FYV1047787" s="1"/>
      <c r="FYW1047787" s="1"/>
      <c r="FYX1047787" s="1"/>
      <c r="FYY1047787" s="1"/>
      <c r="FYZ1047787" s="1"/>
      <c r="FZA1047787" s="1"/>
      <c r="FZB1047787" s="1"/>
      <c r="FZC1047787" s="1"/>
      <c r="FZD1047787" s="1"/>
      <c r="FZE1047787" s="1"/>
      <c r="FZF1047787" s="1"/>
      <c r="FZG1047787" s="1"/>
      <c r="FZH1047787" s="1"/>
      <c r="FZI1047787" s="1"/>
      <c r="FZJ1047787" s="1"/>
      <c r="FZK1047787" s="1"/>
      <c r="FZL1047787" s="1"/>
      <c r="FZM1047787" s="1"/>
      <c r="FZN1047787" s="1"/>
      <c r="FZO1047787" s="1"/>
      <c r="FZP1047787" s="1"/>
      <c r="FZQ1047787" s="1"/>
      <c r="FZR1047787" s="1"/>
      <c r="FZS1047787" s="1"/>
      <c r="FZT1047787" s="1"/>
      <c r="FZU1047787" s="1"/>
      <c r="FZV1047787" s="1"/>
      <c r="FZW1047787" s="1"/>
      <c r="FZX1047787" s="1"/>
      <c r="FZY1047787" s="1"/>
      <c r="FZZ1047787" s="1"/>
      <c r="GAA1047787" s="1"/>
      <c r="GAB1047787" s="1"/>
      <c r="GAC1047787" s="1"/>
      <c r="GAD1047787" s="1"/>
      <c r="GAE1047787" s="1"/>
      <c r="GAF1047787" s="1"/>
      <c r="GAG1047787" s="1"/>
      <c r="GAH1047787" s="1"/>
      <c r="GAI1047787" s="1"/>
      <c r="GAJ1047787" s="1"/>
      <c r="GAK1047787" s="1"/>
      <c r="GAL1047787" s="1"/>
      <c r="GAM1047787" s="1"/>
      <c r="GAN1047787" s="1"/>
      <c r="GAO1047787" s="1"/>
      <c r="GAP1047787" s="1"/>
      <c r="GAQ1047787" s="1"/>
      <c r="GAR1047787" s="1"/>
      <c r="GAS1047787" s="1"/>
      <c r="GAT1047787" s="1"/>
      <c r="GAU1047787" s="1"/>
      <c r="GAV1047787" s="1"/>
      <c r="GAW1047787" s="1"/>
      <c r="GAX1047787" s="1"/>
      <c r="GAY1047787" s="1"/>
      <c r="GAZ1047787" s="1"/>
      <c r="GBA1047787" s="1"/>
      <c r="GBB1047787" s="1"/>
      <c r="GBC1047787" s="1"/>
      <c r="GBD1047787" s="1"/>
      <c r="GBE1047787" s="1"/>
      <c r="GBF1047787" s="1"/>
      <c r="GBG1047787" s="1"/>
      <c r="GBH1047787" s="1"/>
      <c r="GBI1047787" s="1"/>
      <c r="GBJ1047787" s="1"/>
      <c r="GBK1047787" s="1"/>
      <c r="GBL1047787" s="1"/>
      <c r="GBM1047787" s="1"/>
      <c r="GBN1047787" s="1"/>
      <c r="GBO1047787" s="1"/>
      <c r="GBP1047787" s="1"/>
      <c r="GBQ1047787" s="1"/>
      <c r="GBR1047787" s="1"/>
      <c r="GBS1047787" s="1"/>
      <c r="GBT1047787" s="1"/>
      <c r="GBU1047787" s="1"/>
      <c r="GBV1047787" s="1"/>
      <c r="GBW1047787" s="1"/>
      <c r="GBX1047787" s="1"/>
      <c r="GBY1047787" s="1"/>
      <c r="GBZ1047787" s="1"/>
      <c r="GCA1047787" s="1"/>
      <c r="GCB1047787" s="1"/>
      <c r="GCC1047787" s="1"/>
      <c r="GCD1047787" s="1"/>
      <c r="GCE1047787" s="1"/>
      <c r="GCF1047787" s="1"/>
      <c r="GCG1047787" s="1"/>
      <c r="GCH1047787" s="1"/>
      <c r="GCI1047787" s="1"/>
      <c r="GCJ1047787" s="1"/>
      <c r="GCK1047787" s="1"/>
      <c r="GCL1047787" s="1"/>
      <c r="GCM1047787" s="1"/>
      <c r="GCN1047787" s="1"/>
      <c r="GCO1047787" s="1"/>
      <c r="GCP1047787" s="1"/>
      <c r="GCQ1047787" s="1"/>
      <c r="GCR1047787" s="1"/>
      <c r="GCS1047787" s="1"/>
      <c r="GCT1047787" s="1"/>
      <c r="GCU1047787" s="1"/>
      <c r="GCV1047787" s="1"/>
      <c r="GCW1047787" s="1"/>
      <c r="GCX1047787" s="1"/>
      <c r="GCY1047787" s="1"/>
      <c r="GCZ1047787" s="1"/>
      <c r="GDA1047787" s="1"/>
      <c r="GDB1047787" s="1"/>
      <c r="GDC1047787" s="1"/>
      <c r="GDD1047787" s="1"/>
      <c r="GDE1047787" s="1"/>
      <c r="GDF1047787" s="1"/>
      <c r="GDG1047787" s="1"/>
      <c r="GDH1047787" s="1"/>
      <c r="GDI1047787" s="1"/>
      <c r="GDJ1047787" s="1"/>
      <c r="GDK1047787" s="1"/>
      <c r="GDL1047787" s="1"/>
      <c r="GDM1047787" s="1"/>
      <c r="GDN1047787" s="1"/>
      <c r="GDO1047787" s="1"/>
      <c r="GDP1047787" s="1"/>
      <c r="GDQ1047787" s="1"/>
      <c r="GDR1047787" s="1"/>
      <c r="GDS1047787" s="1"/>
      <c r="GDT1047787" s="1"/>
      <c r="GDU1047787" s="1"/>
      <c r="GDV1047787" s="1"/>
      <c r="GDW1047787" s="1"/>
      <c r="GDX1047787" s="1"/>
      <c r="GDY1047787" s="1"/>
      <c r="GDZ1047787" s="1"/>
      <c r="GEA1047787" s="1"/>
      <c r="GEB1047787" s="1"/>
      <c r="GEC1047787" s="1"/>
      <c r="GED1047787" s="1"/>
      <c r="GEE1047787" s="1"/>
      <c r="GEF1047787" s="1"/>
      <c r="GEG1047787" s="1"/>
      <c r="GEH1047787" s="1"/>
      <c r="GEI1047787" s="1"/>
      <c r="GEJ1047787" s="1"/>
      <c r="GEK1047787" s="1"/>
      <c r="GEL1047787" s="1"/>
      <c r="GEM1047787" s="1"/>
      <c r="GEN1047787" s="1"/>
      <c r="GEO1047787" s="1"/>
      <c r="GEP1047787" s="1"/>
      <c r="GEQ1047787" s="1"/>
      <c r="GER1047787" s="1"/>
      <c r="GES1047787" s="1"/>
      <c r="GET1047787" s="1"/>
      <c r="GEU1047787" s="1"/>
      <c r="GEV1047787" s="1"/>
      <c r="GEW1047787" s="1"/>
      <c r="GEX1047787" s="1"/>
      <c r="GEY1047787" s="1"/>
      <c r="GEZ1047787" s="1"/>
      <c r="GFA1047787" s="1"/>
      <c r="GFB1047787" s="1"/>
      <c r="GFC1047787" s="1"/>
      <c r="GFD1047787" s="1"/>
      <c r="GFE1047787" s="1"/>
      <c r="GFF1047787" s="1"/>
      <c r="GFG1047787" s="1"/>
      <c r="GFH1047787" s="1"/>
      <c r="GFI1047787" s="1"/>
      <c r="GFJ1047787" s="1"/>
      <c r="GFK1047787" s="1"/>
      <c r="GFL1047787" s="1"/>
      <c r="GFM1047787" s="1"/>
      <c r="GFN1047787" s="1"/>
      <c r="GFO1047787" s="1"/>
      <c r="GFP1047787" s="1"/>
      <c r="GFQ1047787" s="1"/>
      <c r="GFR1047787" s="1"/>
      <c r="GFS1047787" s="1"/>
      <c r="GFT1047787" s="1"/>
      <c r="GFU1047787" s="1"/>
      <c r="GFV1047787" s="1"/>
      <c r="GFW1047787" s="1"/>
      <c r="GFX1047787" s="1"/>
      <c r="GFY1047787" s="1"/>
      <c r="GFZ1047787" s="1"/>
      <c r="GGA1047787" s="1"/>
      <c r="GGB1047787" s="1"/>
      <c r="GGC1047787" s="1"/>
      <c r="GGD1047787" s="1"/>
      <c r="GGE1047787" s="1"/>
      <c r="GGF1047787" s="1"/>
      <c r="GGG1047787" s="1"/>
      <c r="GGH1047787" s="1"/>
      <c r="GGI1047787" s="1"/>
      <c r="GGJ1047787" s="1"/>
      <c r="GGK1047787" s="1"/>
      <c r="GGL1047787" s="1"/>
      <c r="GGM1047787" s="1"/>
      <c r="GGN1047787" s="1"/>
      <c r="GGO1047787" s="1"/>
      <c r="GGP1047787" s="1"/>
      <c r="GGQ1047787" s="1"/>
      <c r="GGR1047787" s="1"/>
      <c r="GGS1047787" s="1"/>
      <c r="GGT1047787" s="1"/>
      <c r="GGU1047787" s="1"/>
      <c r="GGV1047787" s="1"/>
      <c r="GGW1047787" s="1"/>
      <c r="GGX1047787" s="1"/>
      <c r="GGY1047787" s="1"/>
      <c r="GGZ1047787" s="1"/>
      <c r="GHA1047787" s="1"/>
      <c r="GHB1047787" s="1"/>
      <c r="GHC1047787" s="1"/>
      <c r="GHD1047787" s="1"/>
      <c r="GHE1047787" s="1"/>
      <c r="GHF1047787" s="1"/>
      <c r="GHG1047787" s="1"/>
      <c r="GHH1047787" s="1"/>
      <c r="GHI1047787" s="1"/>
      <c r="GHJ1047787" s="1"/>
      <c r="GHK1047787" s="1"/>
      <c r="GHL1047787" s="1"/>
      <c r="GHM1047787" s="1"/>
      <c r="GHN1047787" s="1"/>
      <c r="GHO1047787" s="1"/>
      <c r="GHP1047787" s="1"/>
      <c r="GHQ1047787" s="1"/>
      <c r="GHR1047787" s="1"/>
      <c r="GHS1047787" s="1"/>
      <c r="GHT1047787" s="1"/>
      <c r="GHU1047787" s="1"/>
      <c r="GHV1047787" s="1"/>
      <c r="GHW1047787" s="1"/>
      <c r="GHX1047787" s="1"/>
      <c r="GHY1047787" s="1"/>
      <c r="GHZ1047787" s="1"/>
      <c r="GIA1047787" s="1"/>
      <c r="GIB1047787" s="1"/>
      <c r="GIC1047787" s="1"/>
      <c r="GID1047787" s="1"/>
      <c r="GIE1047787" s="1"/>
      <c r="GIF1047787" s="1"/>
      <c r="GIG1047787" s="1"/>
      <c r="GIH1047787" s="1"/>
      <c r="GII1047787" s="1"/>
      <c r="GIJ1047787" s="1"/>
      <c r="GIK1047787" s="1"/>
      <c r="GIL1047787" s="1"/>
      <c r="GIM1047787" s="1"/>
      <c r="GIN1047787" s="1"/>
      <c r="GIO1047787" s="1"/>
      <c r="GIP1047787" s="1"/>
      <c r="GIQ1047787" s="1"/>
      <c r="GIR1047787" s="1"/>
      <c r="GIS1047787" s="1"/>
      <c r="GIT1047787" s="1"/>
      <c r="GIU1047787" s="1"/>
      <c r="GIV1047787" s="1"/>
      <c r="GIW1047787" s="1"/>
      <c r="GIX1047787" s="1"/>
      <c r="GIY1047787" s="1"/>
      <c r="GIZ1047787" s="1"/>
      <c r="GJA1047787" s="1"/>
      <c r="GJB1047787" s="1"/>
      <c r="GJC1047787" s="1"/>
      <c r="GJD1047787" s="1"/>
      <c r="GJE1047787" s="1"/>
      <c r="GJF1047787" s="1"/>
      <c r="GJG1047787" s="1"/>
      <c r="GJH1047787" s="1"/>
      <c r="GJI1047787" s="1"/>
      <c r="GJJ1047787" s="1"/>
      <c r="GJK1047787" s="1"/>
      <c r="GJL1047787" s="1"/>
      <c r="GJM1047787" s="1"/>
      <c r="GJN1047787" s="1"/>
      <c r="GJO1047787" s="1"/>
      <c r="GJP1047787" s="1"/>
      <c r="GJQ1047787" s="1"/>
      <c r="GJR1047787" s="1"/>
      <c r="GJS1047787" s="1"/>
      <c r="GJT1047787" s="1"/>
      <c r="GJU1047787" s="1"/>
      <c r="GJV1047787" s="1"/>
      <c r="GJW1047787" s="1"/>
      <c r="GJX1047787" s="1"/>
      <c r="GJY1047787" s="1"/>
      <c r="GJZ1047787" s="1"/>
      <c r="GKA1047787" s="1"/>
      <c r="GKB1047787" s="1"/>
      <c r="GKC1047787" s="1"/>
      <c r="GKD1047787" s="1"/>
      <c r="GKE1047787" s="1"/>
      <c r="GKF1047787" s="1"/>
      <c r="GKG1047787" s="1"/>
      <c r="GKH1047787" s="1"/>
      <c r="GKI1047787" s="1"/>
      <c r="GKJ1047787" s="1"/>
      <c r="GKK1047787" s="1"/>
      <c r="GKL1047787" s="1"/>
      <c r="GKM1047787" s="1"/>
      <c r="GKN1047787" s="1"/>
      <c r="GKO1047787" s="1"/>
      <c r="GKP1047787" s="1"/>
      <c r="GKQ1047787" s="1"/>
      <c r="GKR1047787" s="1"/>
      <c r="GKS1047787" s="1"/>
      <c r="GKT1047787" s="1"/>
      <c r="GKU1047787" s="1"/>
      <c r="GKV1047787" s="1"/>
      <c r="GKW1047787" s="1"/>
      <c r="GKX1047787" s="1"/>
      <c r="GKY1047787" s="1"/>
      <c r="GKZ1047787" s="1"/>
      <c r="GLA1047787" s="1"/>
      <c r="GLB1047787" s="1"/>
      <c r="GLC1047787" s="1"/>
      <c r="GLD1047787" s="1"/>
      <c r="GLE1047787" s="1"/>
      <c r="GLF1047787" s="1"/>
      <c r="GLG1047787" s="1"/>
      <c r="GLH1047787" s="1"/>
      <c r="GLI1047787" s="1"/>
      <c r="GLJ1047787" s="1"/>
      <c r="GLK1047787" s="1"/>
      <c r="GLL1047787" s="1"/>
      <c r="GLM1047787" s="1"/>
      <c r="GLN1047787" s="1"/>
      <c r="GLO1047787" s="1"/>
      <c r="GLP1047787" s="1"/>
      <c r="GLQ1047787" s="1"/>
      <c r="GLR1047787" s="1"/>
      <c r="GLS1047787" s="1"/>
      <c r="GLT1047787" s="1"/>
      <c r="GLU1047787" s="1"/>
      <c r="GLV1047787" s="1"/>
      <c r="GLW1047787" s="1"/>
      <c r="GLX1047787" s="1"/>
      <c r="GLY1047787" s="1"/>
      <c r="GLZ1047787" s="1"/>
      <c r="GMA1047787" s="1"/>
      <c r="GMB1047787" s="1"/>
      <c r="GMC1047787" s="1"/>
      <c r="GMD1047787" s="1"/>
      <c r="GME1047787" s="1"/>
      <c r="GMF1047787" s="1"/>
      <c r="GMG1047787" s="1"/>
      <c r="GMH1047787" s="1"/>
      <c r="GMI1047787" s="1"/>
      <c r="GMJ1047787" s="1"/>
      <c r="GMK1047787" s="1"/>
      <c r="GML1047787" s="1"/>
      <c r="GMM1047787" s="1"/>
      <c r="GMN1047787" s="1"/>
      <c r="GMO1047787" s="1"/>
      <c r="GMP1047787" s="1"/>
      <c r="GMQ1047787" s="1"/>
      <c r="GMR1047787" s="1"/>
      <c r="GMS1047787" s="1"/>
      <c r="GMT1047787" s="1"/>
      <c r="GMU1047787" s="1"/>
      <c r="GMV1047787" s="1"/>
      <c r="GMW1047787" s="1"/>
      <c r="GMX1047787" s="1"/>
      <c r="GMY1047787" s="1"/>
      <c r="GMZ1047787" s="1"/>
      <c r="GNA1047787" s="1"/>
      <c r="GNB1047787" s="1"/>
      <c r="GNC1047787" s="1"/>
      <c r="GND1047787" s="1"/>
      <c r="GNE1047787" s="1"/>
      <c r="GNF1047787" s="1"/>
      <c r="GNG1047787" s="1"/>
      <c r="GNH1047787" s="1"/>
      <c r="GNI1047787" s="1"/>
      <c r="GNJ1047787" s="1"/>
      <c r="GNK1047787" s="1"/>
      <c r="GNL1047787" s="1"/>
      <c r="GNM1047787" s="1"/>
      <c r="GNN1047787" s="1"/>
      <c r="GNO1047787" s="1"/>
      <c r="GNP1047787" s="1"/>
      <c r="GNQ1047787" s="1"/>
      <c r="GNR1047787" s="1"/>
      <c r="GNS1047787" s="1"/>
      <c r="GNT1047787" s="1"/>
      <c r="GNU1047787" s="1"/>
      <c r="GNV1047787" s="1"/>
      <c r="GNW1047787" s="1"/>
      <c r="GNX1047787" s="1"/>
      <c r="GNY1047787" s="1"/>
      <c r="GNZ1047787" s="1"/>
      <c r="GOA1047787" s="1"/>
      <c r="GOB1047787" s="1"/>
      <c r="GOC1047787" s="1"/>
      <c r="GOD1047787" s="1"/>
      <c r="GOE1047787" s="1"/>
      <c r="GOF1047787" s="1"/>
      <c r="GOG1047787" s="1"/>
      <c r="GOH1047787" s="1"/>
      <c r="GOI1047787" s="1"/>
      <c r="GOJ1047787" s="1"/>
      <c r="GOK1047787" s="1"/>
      <c r="GOL1047787" s="1"/>
      <c r="GOM1047787" s="1"/>
      <c r="GON1047787" s="1"/>
      <c r="GOO1047787" s="1"/>
      <c r="GOP1047787" s="1"/>
      <c r="GOQ1047787" s="1"/>
      <c r="GOR1047787" s="1"/>
      <c r="GOS1047787" s="1"/>
      <c r="GOT1047787" s="1"/>
      <c r="GOU1047787" s="1"/>
      <c r="GOV1047787" s="1"/>
      <c r="GOW1047787" s="1"/>
      <c r="GOX1047787" s="1"/>
      <c r="GOY1047787" s="1"/>
      <c r="GOZ1047787" s="1"/>
      <c r="GPA1047787" s="1"/>
      <c r="GPB1047787" s="1"/>
      <c r="GPC1047787" s="1"/>
      <c r="GPD1047787" s="1"/>
      <c r="GPE1047787" s="1"/>
      <c r="GPF1047787" s="1"/>
      <c r="GPG1047787" s="1"/>
      <c r="GPH1047787" s="1"/>
      <c r="GPI1047787" s="1"/>
      <c r="GPJ1047787" s="1"/>
      <c r="GPK1047787" s="1"/>
      <c r="GPL1047787" s="1"/>
      <c r="GPM1047787" s="1"/>
      <c r="GPN1047787" s="1"/>
      <c r="GPO1047787" s="1"/>
      <c r="GPP1047787" s="1"/>
      <c r="GPQ1047787" s="1"/>
      <c r="GPR1047787" s="1"/>
      <c r="GPS1047787" s="1"/>
      <c r="GPT1047787" s="1"/>
      <c r="GPU1047787" s="1"/>
      <c r="GPV1047787" s="1"/>
      <c r="GPW1047787" s="1"/>
      <c r="GPX1047787" s="1"/>
      <c r="GPY1047787" s="1"/>
      <c r="GPZ1047787" s="1"/>
      <c r="GQA1047787" s="1"/>
      <c r="GQB1047787" s="1"/>
      <c r="GQC1047787" s="1"/>
      <c r="GQD1047787" s="1"/>
      <c r="GQE1047787" s="1"/>
      <c r="GQF1047787" s="1"/>
      <c r="GQG1047787" s="1"/>
      <c r="GQH1047787" s="1"/>
      <c r="GQI1047787" s="1"/>
      <c r="GQJ1047787" s="1"/>
      <c r="GQK1047787" s="1"/>
      <c r="GQL1047787" s="1"/>
      <c r="GQM1047787" s="1"/>
      <c r="GQN1047787" s="1"/>
      <c r="GQO1047787" s="1"/>
      <c r="GQP1047787" s="1"/>
      <c r="GQQ1047787" s="1"/>
      <c r="GQR1047787" s="1"/>
      <c r="GQS1047787" s="1"/>
      <c r="GQT1047787" s="1"/>
      <c r="GQU1047787" s="1"/>
      <c r="GQV1047787" s="1"/>
      <c r="GQW1047787" s="1"/>
      <c r="GQX1047787" s="1"/>
      <c r="GQY1047787" s="1"/>
      <c r="GQZ1047787" s="1"/>
      <c r="GRA1047787" s="1"/>
      <c r="GRB1047787" s="1"/>
      <c r="GRC1047787" s="1"/>
      <c r="GRD1047787" s="1"/>
      <c r="GRE1047787" s="1"/>
      <c r="GRF1047787" s="1"/>
      <c r="GRG1047787" s="1"/>
      <c r="GRH1047787" s="1"/>
      <c r="GRI1047787" s="1"/>
      <c r="GRJ1047787" s="1"/>
      <c r="GRK1047787" s="1"/>
      <c r="GRL1047787" s="1"/>
      <c r="GRM1047787" s="1"/>
      <c r="GRN1047787" s="1"/>
      <c r="GRO1047787" s="1"/>
      <c r="GRP1047787" s="1"/>
      <c r="GRQ1047787" s="1"/>
      <c r="GRR1047787" s="1"/>
      <c r="GRS1047787" s="1"/>
      <c r="GRT1047787" s="1"/>
      <c r="GRU1047787" s="1"/>
      <c r="GRV1047787" s="1"/>
      <c r="GRW1047787" s="1"/>
      <c r="GRX1047787" s="1"/>
      <c r="GRY1047787" s="1"/>
      <c r="GRZ1047787" s="1"/>
      <c r="GSA1047787" s="1"/>
      <c r="GSB1047787" s="1"/>
      <c r="GSC1047787" s="1"/>
      <c r="GSD1047787" s="1"/>
      <c r="GSE1047787" s="1"/>
      <c r="GSF1047787" s="1"/>
      <c r="GSG1047787" s="1"/>
      <c r="GSH1047787" s="1"/>
      <c r="GSI1047787" s="1"/>
      <c r="GSJ1047787" s="1"/>
      <c r="GSK1047787" s="1"/>
      <c r="GSL1047787" s="1"/>
      <c r="GSM1047787" s="1"/>
      <c r="GSN1047787" s="1"/>
      <c r="GSO1047787" s="1"/>
      <c r="GSP1047787" s="1"/>
      <c r="GSQ1047787" s="1"/>
      <c r="GSR1047787" s="1"/>
      <c r="GSS1047787" s="1"/>
      <c r="GST1047787" s="1"/>
      <c r="GSU1047787" s="1"/>
      <c r="GSV1047787" s="1"/>
      <c r="GSW1047787" s="1"/>
      <c r="GSX1047787" s="1"/>
      <c r="GSY1047787" s="1"/>
      <c r="GSZ1047787" s="1"/>
      <c r="GTA1047787" s="1"/>
      <c r="GTB1047787" s="1"/>
      <c r="GTC1047787" s="1"/>
      <c r="GTD1047787" s="1"/>
      <c r="GTE1047787" s="1"/>
      <c r="GTF1047787" s="1"/>
      <c r="GTG1047787" s="1"/>
      <c r="GTH1047787" s="1"/>
      <c r="GTI1047787" s="1"/>
      <c r="GTJ1047787" s="1"/>
      <c r="GTK1047787" s="1"/>
      <c r="GTL1047787" s="1"/>
      <c r="GTM1047787" s="1"/>
      <c r="GTN1047787" s="1"/>
      <c r="GTO1047787" s="1"/>
      <c r="GTP1047787" s="1"/>
      <c r="GTQ1047787" s="1"/>
      <c r="GTR1047787" s="1"/>
      <c r="GTS1047787" s="1"/>
      <c r="GTT1047787" s="1"/>
      <c r="GTU1047787" s="1"/>
      <c r="GTV1047787" s="1"/>
      <c r="GTW1047787" s="1"/>
      <c r="GTX1047787" s="1"/>
      <c r="GTY1047787" s="1"/>
      <c r="GTZ1047787" s="1"/>
      <c r="GUA1047787" s="1"/>
      <c r="GUB1047787" s="1"/>
      <c r="GUC1047787" s="1"/>
      <c r="GUD1047787" s="1"/>
      <c r="GUE1047787" s="1"/>
      <c r="GUF1047787" s="1"/>
      <c r="GUG1047787" s="1"/>
      <c r="GUH1047787" s="1"/>
      <c r="GUI1047787" s="1"/>
      <c r="GUJ1047787" s="1"/>
      <c r="GUK1047787" s="1"/>
      <c r="GUL1047787" s="1"/>
      <c r="GUM1047787" s="1"/>
      <c r="GUN1047787" s="1"/>
      <c r="GUO1047787" s="1"/>
      <c r="GUP1047787" s="1"/>
      <c r="GUQ1047787" s="1"/>
      <c r="GUR1047787" s="1"/>
      <c r="GUS1047787" s="1"/>
      <c r="GUT1047787" s="1"/>
      <c r="GUU1047787" s="1"/>
      <c r="GUV1047787" s="1"/>
      <c r="GUW1047787" s="1"/>
      <c r="GUX1047787" s="1"/>
      <c r="GUY1047787" s="1"/>
      <c r="GUZ1047787" s="1"/>
      <c r="GVA1047787" s="1"/>
      <c r="GVB1047787" s="1"/>
      <c r="GVC1047787" s="1"/>
      <c r="GVD1047787" s="1"/>
      <c r="GVE1047787" s="1"/>
      <c r="GVF1047787" s="1"/>
      <c r="GVG1047787" s="1"/>
      <c r="GVH1047787" s="1"/>
      <c r="GVI1047787" s="1"/>
      <c r="GVJ1047787" s="1"/>
      <c r="GVK1047787" s="1"/>
      <c r="GVL1047787" s="1"/>
      <c r="GVM1047787" s="1"/>
      <c r="GVN1047787" s="1"/>
      <c r="GVO1047787" s="1"/>
      <c r="GVP1047787" s="1"/>
      <c r="GVQ1047787" s="1"/>
      <c r="GVR1047787" s="1"/>
      <c r="GVS1047787" s="1"/>
      <c r="GVT1047787" s="1"/>
      <c r="GVU1047787" s="1"/>
      <c r="GVV1047787" s="1"/>
      <c r="GVW1047787" s="1"/>
      <c r="GVX1047787" s="1"/>
      <c r="GVY1047787" s="1"/>
      <c r="GVZ1047787" s="1"/>
      <c r="GWA1047787" s="1"/>
      <c r="GWB1047787" s="1"/>
      <c r="GWC1047787" s="1"/>
      <c r="GWD1047787" s="1"/>
      <c r="GWE1047787" s="1"/>
      <c r="GWF1047787" s="1"/>
      <c r="GWG1047787" s="1"/>
      <c r="GWH1047787" s="1"/>
      <c r="GWI1047787" s="1"/>
      <c r="GWJ1047787" s="1"/>
      <c r="GWK1047787" s="1"/>
      <c r="GWL1047787" s="1"/>
      <c r="GWM1047787" s="1"/>
      <c r="GWN1047787" s="1"/>
      <c r="GWO1047787" s="1"/>
      <c r="GWP1047787" s="1"/>
      <c r="GWQ1047787" s="1"/>
      <c r="GWR1047787" s="1"/>
      <c r="GWS1047787" s="1"/>
      <c r="GWT1047787" s="1"/>
      <c r="GWU1047787" s="1"/>
      <c r="GWV1047787" s="1"/>
      <c r="GWW1047787" s="1"/>
      <c r="GWX1047787" s="1"/>
      <c r="GWY1047787" s="1"/>
      <c r="GWZ1047787" s="1"/>
      <c r="GXA1047787" s="1"/>
      <c r="GXB1047787" s="1"/>
      <c r="GXC1047787" s="1"/>
      <c r="GXD1047787" s="1"/>
      <c r="GXE1047787" s="1"/>
      <c r="GXF1047787" s="1"/>
      <c r="GXG1047787" s="1"/>
      <c r="GXH1047787" s="1"/>
      <c r="GXI1047787" s="1"/>
      <c r="GXJ1047787" s="1"/>
      <c r="GXK1047787" s="1"/>
      <c r="GXL1047787" s="1"/>
      <c r="GXM1047787" s="1"/>
      <c r="GXN1047787" s="1"/>
      <c r="GXO1047787" s="1"/>
      <c r="GXP1047787" s="1"/>
      <c r="GXQ1047787" s="1"/>
      <c r="GXR1047787" s="1"/>
      <c r="GXS1047787" s="1"/>
      <c r="GXT1047787" s="1"/>
      <c r="GXU1047787" s="1"/>
      <c r="GXV1047787" s="1"/>
      <c r="GXW1047787" s="1"/>
      <c r="GXX1047787" s="1"/>
      <c r="GXY1047787" s="1"/>
      <c r="GXZ1047787" s="1"/>
      <c r="GYA1047787" s="1"/>
      <c r="GYB1047787" s="1"/>
      <c r="GYC1047787" s="1"/>
      <c r="GYD1047787" s="1"/>
      <c r="GYE1047787" s="1"/>
      <c r="GYF1047787" s="1"/>
      <c r="GYG1047787" s="1"/>
      <c r="GYH1047787" s="1"/>
      <c r="GYI1047787" s="1"/>
      <c r="GYJ1047787" s="1"/>
      <c r="GYK1047787" s="1"/>
      <c r="GYL1047787" s="1"/>
      <c r="GYM1047787" s="1"/>
      <c r="GYN1047787" s="1"/>
      <c r="GYO1047787" s="1"/>
      <c r="GYP1047787" s="1"/>
      <c r="GYQ1047787" s="1"/>
      <c r="GYR1047787" s="1"/>
      <c r="GYS1047787" s="1"/>
      <c r="GYT1047787" s="1"/>
      <c r="GYU1047787" s="1"/>
      <c r="GYV1047787" s="1"/>
      <c r="GYW1047787" s="1"/>
      <c r="GYX1047787" s="1"/>
      <c r="GYY1047787" s="1"/>
      <c r="GYZ1047787" s="1"/>
      <c r="GZA1047787" s="1"/>
      <c r="GZB1047787" s="1"/>
      <c r="GZC1047787" s="1"/>
      <c r="GZD1047787" s="1"/>
      <c r="GZE1047787" s="1"/>
      <c r="GZF1047787" s="1"/>
      <c r="GZG1047787" s="1"/>
      <c r="GZH1047787" s="1"/>
      <c r="GZI1047787" s="1"/>
      <c r="GZJ1047787" s="1"/>
      <c r="GZK1047787" s="1"/>
      <c r="GZL1047787" s="1"/>
      <c r="GZM1047787" s="1"/>
      <c r="GZN1047787" s="1"/>
      <c r="GZO1047787" s="1"/>
      <c r="GZP1047787" s="1"/>
      <c r="GZQ1047787" s="1"/>
      <c r="GZR1047787" s="1"/>
      <c r="GZS1047787" s="1"/>
      <c r="GZT1047787" s="1"/>
      <c r="GZU1047787" s="1"/>
      <c r="GZV1047787" s="1"/>
      <c r="GZW1047787" s="1"/>
      <c r="GZX1047787" s="1"/>
      <c r="GZY1047787" s="1"/>
      <c r="GZZ1047787" s="1"/>
      <c r="HAA1047787" s="1"/>
      <c r="HAB1047787" s="1"/>
      <c r="HAC1047787" s="1"/>
      <c r="HAD1047787" s="1"/>
      <c r="HAE1047787" s="1"/>
      <c r="HAF1047787" s="1"/>
      <c r="HAG1047787" s="1"/>
      <c r="HAH1047787" s="1"/>
      <c r="HAI1047787" s="1"/>
      <c r="HAJ1047787" s="1"/>
      <c r="HAK1047787" s="1"/>
      <c r="HAL1047787" s="1"/>
      <c r="HAM1047787" s="1"/>
      <c r="HAN1047787" s="1"/>
      <c r="HAO1047787" s="1"/>
      <c r="HAP1047787" s="1"/>
      <c r="HAQ1047787" s="1"/>
      <c r="HAR1047787" s="1"/>
      <c r="HAS1047787" s="1"/>
      <c r="HAT1047787" s="1"/>
      <c r="HAU1047787" s="1"/>
      <c r="HAV1047787" s="1"/>
      <c r="HAW1047787" s="1"/>
      <c r="HAX1047787" s="1"/>
      <c r="HAY1047787" s="1"/>
      <c r="HAZ1047787" s="1"/>
      <c r="HBA1047787" s="1"/>
      <c r="HBB1047787" s="1"/>
      <c r="HBC1047787" s="1"/>
      <c r="HBD1047787" s="1"/>
      <c r="HBE1047787" s="1"/>
      <c r="HBF1047787" s="1"/>
      <c r="HBG1047787" s="1"/>
      <c r="HBH1047787" s="1"/>
      <c r="HBI1047787" s="1"/>
      <c r="HBJ1047787" s="1"/>
      <c r="HBK1047787" s="1"/>
      <c r="HBL1047787" s="1"/>
      <c r="HBM1047787" s="1"/>
      <c r="HBN1047787" s="1"/>
      <c r="HBO1047787" s="1"/>
      <c r="HBP1047787" s="1"/>
      <c r="HBQ1047787" s="1"/>
      <c r="HBR1047787" s="1"/>
      <c r="HBS1047787" s="1"/>
      <c r="HBT1047787" s="1"/>
      <c r="HBU1047787" s="1"/>
      <c r="HBV1047787" s="1"/>
      <c r="HBW1047787" s="1"/>
      <c r="HBX1047787" s="1"/>
      <c r="HBY1047787" s="1"/>
      <c r="HBZ1047787" s="1"/>
      <c r="HCA1047787" s="1"/>
      <c r="HCB1047787" s="1"/>
      <c r="HCC1047787" s="1"/>
      <c r="HCD1047787" s="1"/>
      <c r="HCE1047787" s="1"/>
      <c r="HCF1047787" s="1"/>
      <c r="HCG1047787" s="1"/>
      <c r="HCH1047787" s="1"/>
      <c r="HCI1047787" s="1"/>
      <c r="HCJ1047787" s="1"/>
      <c r="HCK1047787" s="1"/>
      <c r="HCL1047787" s="1"/>
      <c r="HCM1047787" s="1"/>
      <c r="HCN1047787" s="1"/>
      <c r="HCO1047787" s="1"/>
      <c r="HCP1047787" s="1"/>
      <c r="HCQ1047787" s="1"/>
      <c r="HCR1047787" s="1"/>
      <c r="HCS1047787" s="1"/>
      <c r="HCT1047787" s="1"/>
      <c r="HCU1047787" s="1"/>
      <c r="HCV1047787" s="1"/>
      <c r="HCW1047787" s="1"/>
      <c r="HCX1047787" s="1"/>
      <c r="HCY1047787" s="1"/>
      <c r="HCZ1047787" s="1"/>
      <c r="HDA1047787" s="1"/>
      <c r="HDB1047787" s="1"/>
      <c r="HDC1047787" s="1"/>
      <c r="HDD1047787" s="1"/>
      <c r="HDE1047787" s="1"/>
      <c r="HDF1047787" s="1"/>
      <c r="HDG1047787" s="1"/>
      <c r="HDH1047787" s="1"/>
      <c r="HDI1047787" s="1"/>
      <c r="HDJ1047787" s="1"/>
      <c r="HDK1047787" s="1"/>
      <c r="HDL1047787" s="1"/>
      <c r="HDM1047787" s="1"/>
      <c r="HDN1047787" s="1"/>
      <c r="HDO1047787" s="1"/>
      <c r="HDP1047787" s="1"/>
      <c r="HDQ1047787" s="1"/>
      <c r="HDR1047787" s="1"/>
      <c r="HDS1047787" s="1"/>
      <c r="HDT1047787" s="1"/>
      <c r="HDU1047787" s="1"/>
      <c r="HDV1047787" s="1"/>
      <c r="HDW1047787" s="1"/>
      <c r="HDX1047787" s="1"/>
      <c r="HDY1047787" s="1"/>
      <c r="HDZ1047787" s="1"/>
      <c r="HEA1047787" s="1"/>
      <c r="HEB1047787" s="1"/>
      <c r="HEC1047787" s="1"/>
      <c r="HED1047787" s="1"/>
      <c r="HEE1047787" s="1"/>
      <c r="HEF1047787" s="1"/>
      <c r="HEG1047787" s="1"/>
      <c r="HEH1047787" s="1"/>
      <c r="HEI1047787" s="1"/>
      <c r="HEJ1047787" s="1"/>
      <c r="HEK1047787" s="1"/>
      <c r="HEL1047787" s="1"/>
      <c r="HEM1047787" s="1"/>
      <c r="HEN1047787" s="1"/>
      <c r="HEO1047787" s="1"/>
      <c r="HEP1047787" s="1"/>
      <c r="HEQ1047787" s="1"/>
      <c r="HER1047787" s="1"/>
      <c r="HES1047787" s="1"/>
      <c r="HET1047787" s="1"/>
      <c r="HEU1047787" s="1"/>
      <c r="HEV1047787" s="1"/>
      <c r="HEW1047787" s="1"/>
      <c r="HEX1047787" s="1"/>
      <c r="HEY1047787" s="1"/>
      <c r="HEZ1047787" s="1"/>
      <c r="HFA1047787" s="1"/>
      <c r="HFB1047787" s="1"/>
      <c r="HFC1047787" s="1"/>
      <c r="HFD1047787" s="1"/>
      <c r="HFE1047787" s="1"/>
      <c r="HFF1047787" s="1"/>
      <c r="HFG1047787" s="1"/>
      <c r="HFH1047787" s="1"/>
      <c r="HFI1047787" s="1"/>
      <c r="HFJ1047787" s="1"/>
      <c r="HFK1047787" s="1"/>
      <c r="HFL1047787" s="1"/>
      <c r="HFM1047787" s="1"/>
      <c r="HFN1047787" s="1"/>
      <c r="HFO1047787" s="1"/>
      <c r="HFP1047787" s="1"/>
      <c r="HFQ1047787" s="1"/>
      <c r="HFR1047787" s="1"/>
      <c r="HFS1047787" s="1"/>
      <c r="HFT1047787" s="1"/>
      <c r="HFU1047787" s="1"/>
      <c r="HFV1047787" s="1"/>
      <c r="HFW1047787" s="1"/>
      <c r="HFX1047787" s="1"/>
      <c r="HFY1047787" s="1"/>
      <c r="HFZ1047787" s="1"/>
      <c r="HGA1047787" s="1"/>
      <c r="HGB1047787" s="1"/>
      <c r="HGC1047787" s="1"/>
      <c r="HGD1047787" s="1"/>
      <c r="HGE1047787" s="1"/>
      <c r="HGF1047787" s="1"/>
      <c r="HGG1047787" s="1"/>
      <c r="HGH1047787" s="1"/>
      <c r="HGI1047787" s="1"/>
      <c r="HGJ1047787" s="1"/>
      <c r="HGK1047787" s="1"/>
      <c r="HGL1047787" s="1"/>
      <c r="HGM1047787" s="1"/>
      <c r="HGN1047787" s="1"/>
      <c r="HGO1047787" s="1"/>
      <c r="HGP1047787" s="1"/>
      <c r="HGQ1047787" s="1"/>
      <c r="HGR1047787" s="1"/>
      <c r="HGS1047787" s="1"/>
      <c r="HGT1047787" s="1"/>
      <c r="HGU1047787" s="1"/>
      <c r="HGV1047787" s="1"/>
      <c r="HGW1047787" s="1"/>
      <c r="HGX1047787" s="1"/>
      <c r="HGY1047787" s="1"/>
      <c r="HGZ1047787" s="1"/>
      <c r="HHA1047787" s="1"/>
      <c r="HHB1047787" s="1"/>
      <c r="HHC1047787" s="1"/>
      <c r="HHD1047787" s="1"/>
      <c r="HHE1047787" s="1"/>
      <c r="HHF1047787" s="1"/>
      <c r="HHG1047787" s="1"/>
      <c r="HHH1047787" s="1"/>
      <c r="HHI1047787" s="1"/>
      <c r="HHJ1047787" s="1"/>
      <c r="HHK1047787" s="1"/>
      <c r="HHL1047787" s="1"/>
      <c r="HHM1047787" s="1"/>
      <c r="HHN1047787" s="1"/>
      <c r="HHO1047787" s="1"/>
      <c r="HHP1047787" s="1"/>
      <c r="HHQ1047787" s="1"/>
      <c r="HHR1047787" s="1"/>
      <c r="HHS1047787" s="1"/>
      <c r="HHT1047787" s="1"/>
      <c r="HHU1047787" s="1"/>
      <c r="HHV1047787" s="1"/>
      <c r="HHW1047787" s="1"/>
      <c r="HHX1047787" s="1"/>
      <c r="HHY1047787" s="1"/>
      <c r="HHZ1047787" s="1"/>
      <c r="HIA1047787" s="1"/>
      <c r="HIB1047787" s="1"/>
      <c r="HIC1047787" s="1"/>
      <c r="HID1047787" s="1"/>
      <c r="HIE1047787" s="1"/>
      <c r="HIF1047787" s="1"/>
      <c r="HIG1047787" s="1"/>
      <c r="HIH1047787" s="1"/>
      <c r="HII1047787" s="1"/>
      <c r="HIJ1047787" s="1"/>
      <c r="HIK1047787" s="1"/>
      <c r="HIL1047787" s="1"/>
      <c r="HIM1047787" s="1"/>
      <c r="HIN1047787" s="1"/>
      <c r="HIO1047787" s="1"/>
      <c r="HIP1047787" s="1"/>
      <c r="HIQ1047787" s="1"/>
      <c r="HIR1047787" s="1"/>
      <c r="HIS1047787" s="1"/>
      <c r="HIT1047787" s="1"/>
      <c r="HIU1047787" s="1"/>
      <c r="HIV1047787" s="1"/>
      <c r="HIW1047787" s="1"/>
      <c r="HIX1047787" s="1"/>
      <c r="HIY1047787" s="1"/>
      <c r="HIZ1047787" s="1"/>
      <c r="HJA1047787" s="1"/>
      <c r="HJB1047787" s="1"/>
      <c r="HJC1047787" s="1"/>
      <c r="HJD1047787" s="1"/>
      <c r="HJE1047787" s="1"/>
      <c r="HJF1047787" s="1"/>
      <c r="HJG1047787" s="1"/>
      <c r="HJH1047787" s="1"/>
      <c r="HJI1047787" s="1"/>
      <c r="HJJ1047787" s="1"/>
      <c r="HJK1047787" s="1"/>
      <c r="HJL1047787" s="1"/>
      <c r="HJM1047787" s="1"/>
      <c r="HJN1047787" s="1"/>
      <c r="HJO1047787" s="1"/>
      <c r="HJP1047787" s="1"/>
      <c r="HJQ1047787" s="1"/>
      <c r="HJR1047787" s="1"/>
      <c r="HJS1047787" s="1"/>
      <c r="HJT1047787" s="1"/>
      <c r="HJU1047787" s="1"/>
      <c r="HJV1047787" s="1"/>
      <c r="HJW1047787" s="1"/>
      <c r="HJX1047787" s="1"/>
      <c r="HJY1047787" s="1"/>
      <c r="HJZ1047787" s="1"/>
      <c r="HKA1047787" s="1"/>
      <c r="HKB1047787" s="1"/>
      <c r="HKC1047787" s="1"/>
      <c r="HKD1047787" s="1"/>
      <c r="HKE1047787" s="1"/>
      <c r="HKF1047787" s="1"/>
      <c r="HKG1047787" s="1"/>
      <c r="HKH1047787" s="1"/>
      <c r="HKI1047787" s="1"/>
      <c r="HKJ1047787" s="1"/>
      <c r="HKK1047787" s="1"/>
      <c r="HKL1047787" s="1"/>
      <c r="HKM1047787" s="1"/>
      <c r="HKN1047787" s="1"/>
      <c r="HKO1047787" s="1"/>
      <c r="HKP1047787" s="1"/>
      <c r="HKQ1047787" s="1"/>
      <c r="HKR1047787" s="1"/>
      <c r="HKS1047787" s="1"/>
      <c r="HKT1047787" s="1"/>
      <c r="HKU1047787" s="1"/>
      <c r="HKV1047787" s="1"/>
      <c r="HKW1047787" s="1"/>
      <c r="HKX1047787" s="1"/>
      <c r="HKY1047787" s="1"/>
      <c r="HKZ1047787" s="1"/>
      <c r="HLA1047787" s="1"/>
      <c r="HLB1047787" s="1"/>
      <c r="HLC1047787" s="1"/>
      <c r="HLD1047787" s="1"/>
      <c r="HLE1047787" s="1"/>
      <c r="HLF1047787" s="1"/>
      <c r="HLG1047787" s="1"/>
      <c r="HLH1047787" s="1"/>
      <c r="HLI1047787" s="1"/>
      <c r="HLJ1047787" s="1"/>
      <c r="HLK1047787" s="1"/>
      <c r="HLL1047787" s="1"/>
      <c r="HLM1047787" s="1"/>
      <c r="HLN1047787" s="1"/>
      <c r="HLO1047787" s="1"/>
      <c r="HLP1047787" s="1"/>
      <c r="HLQ1047787" s="1"/>
      <c r="HLR1047787" s="1"/>
      <c r="HLS1047787" s="1"/>
      <c r="HLT1047787" s="1"/>
      <c r="HLU1047787" s="1"/>
      <c r="HLV1047787" s="1"/>
      <c r="HLW1047787" s="1"/>
      <c r="HLX1047787" s="1"/>
      <c r="HLY1047787" s="1"/>
      <c r="HLZ1047787" s="1"/>
      <c r="HMA1047787" s="1"/>
      <c r="HMB1047787" s="1"/>
      <c r="HMC1047787" s="1"/>
      <c r="HMD1047787" s="1"/>
      <c r="HME1047787" s="1"/>
      <c r="HMF1047787" s="1"/>
      <c r="HMG1047787" s="1"/>
      <c r="HMH1047787" s="1"/>
      <c r="HMI1047787" s="1"/>
      <c r="HMJ1047787" s="1"/>
      <c r="HMK1047787" s="1"/>
      <c r="HML1047787" s="1"/>
      <c r="HMM1047787" s="1"/>
      <c r="HMN1047787" s="1"/>
      <c r="HMO1047787" s="1"/>
      <c r="HMP1047787" s="1"/>
      <c r="HMQ1047787" s="1"/>
      <c r="HMR1047787" s="1"/>
      <c r="HMS1047787" s="1"/>
      <c r="HMT1047787" s="1"/>
      <c r="HMU1047787" s="1"/>
      <c r="HMV1047787" s="1"/>
      <c r="HMW1047787" s="1"/>
      <c r="HMX1047787" s="1"/>
      <c r="HMY1047787" s="1"/>
      <c r="HMZ1047787" s="1"/>
      <c r="HNA1047787" s="1"/>
      <c r="HNB1047787" s="1"/>
      <c r="HNC1047787" s="1"/>
      <c r="HND1047787" s="1"/>
      <c r="HNE1047787" s="1"/>
      <c r="HNF1047787" s="1"/>
      <c r="HNG1047787" s="1"/>
      <c r="HNH1047787" s="1"/>
      <c r="HNI1047787" s="1"/>
      <c r="HNJ1047787" s="1"/>
      <c r="HNK1047787" s="1"/>
      <c r="HNL1047787" s="1"/>
      <c r="HNM1047787" s="1"/>
      <c r="HNN1047787" s="1"/>
      <c r="HNO1047787" s="1"/>
      <c r="HNP1047787" s="1"/>
      <c r="HNQ1047787" s="1"/>
      <c r="HNR1047787" s="1"/>
      <c r="HNS1047787" s="1"/>
      <c r="HNT1047787" s="1"/>
      <c r="HNU1047787" s="1"/>
      <c r="HNV1047787" s="1"/>
      <c r="HNW1047787" s="1"/>
      <c r="HNX1047787" s="1"/>
      <c r="HNY1047787" s="1"/>
      <c r="HNZ1047787" s="1"/>
      <c r="HOA1047787" s="1"/>
      <c r="HOB1047787" s="1"/>
      <c r="HOC1047787" s="1"/>
      <c r="HOD1047787" s="1"/>
      <c r="HOE1047787" s="1"/>
      <c r="HOF1047787" s="1"/>
      <c r="HOG1047787" s="1"/>
      <c r="HOH1047787" s="1"/>
      <c r="HOI1047787" s="1"/>
      <c r="HOJ1047787" s="1"/>
      <c r="HOK1047787" s="1"/>
      <c r="HOL1047787" s="1"/>
      <c r="HOM1047787" s="1"/>
      <c r="HON1047787" s="1"/>
      <c r="HOO1047787" s="1"/>
      <c r="HOP1047787" s="1"/>
      <c r="HOQ1047787" s="1"/>
      <c r="HOR1047787" s="1"/>
      <c r="HOS1047787" s="1"/>
      <c r="HOT1047787" s="1"/>
      <c r="HOU1047787" s="1"/>
      <c r="HOV1047787" s="1"/>
      <c r="HOW1047787" s="1"/>
      <c r="HOX1047787" s="1"/>
      <c r="HOY1047787" s="1"/>
      <c r="HOZ1047787" s="1"/>
      <c r="HPA1047787" s="1"/>
      <c r="HPB1047787" s="1"/>
      <c r="HPC1047787" s="1"/>
      <c r="HPD1047787" s="1"/>
      <c r="HPE1047787" s="1"/>
      <c r="HPF1047787" s="1"/>
      <c r="HPG1047787" s="1"/>
      <c r="HPH1047787" s="1"/>
      <c r="HPI1047787" s="1"/>
      <c r="HPJ1047787" s="1"/>
      <c r="HPK1047787" s="1"/>
      <c r="HPL1047787" s="1"/>
      <c r="HPM1047787" s="1"/>
      <c r="HPN1047787" s="1"/>
      <c r="HPO1047787" s="1"/>
      <c r="HPP1047787" s="1"/>
      <c r="HPQ1047787" s="1"/>
      <c r="HPR1047787" s="1"/>
      <c r="HPS1047787" s="1"/>
      <c r="HPT1047787" s="1"/>
      <c r="HPU1047787" s="1"/>
      <c r="HPV1047787" s="1"/>
      <c r="HPW1047787" s="1"/>
      <c r="HPX1047787" s="1"/>
      <c r="HPY1047787" s="1"/>
      <c r="HPZ1047787" s="1"/>
      <c r="HQA1047787" s="1"/>
      <c r="HQB1047787" s="1"/>
      <c r="HQC1047787" s="1"/>
      <c r="HQD1047787" s="1"/>
      <c r="HQE1047787" s="1"/>
      <c r="HQF1047787" s="1"/>
      <c r="HQG1047787" s="1"/>
      <c r="HQH1047787" s="1"/>
      <c r="HQI1047787" s="1"/>
      <c r="HQJ1047787" s="1"/>
      <c r="HQK1047787" s="1"/>
      <c r="HQL1047787" s="1"/>
      <c r="HQM1047787" s="1"/>
      <c r="HQN1047787" s="1"/>
      <c r="HQO1047787" s="1"/>
      <c r="HQP1047787" s="1"/>
      <c r="HQQ1047787" s="1"/>
      <c r="HQR1047787" s="1"/>
      <c r="HQS1047787" s="1"/>
      <c r="HQT1047787" s="1"/>
      <c r="HQU1047787" s="1"/>
      <c r="HQV1047787" s="1"/>
      <c r="HQW1047787" s="1"/>
      <c r="HQX1047787" s="1"/>
      <c r="HQY1047787" s="1"/>
      <c r="HQZ1047787" s="1"/>
      <c r="HRA1047787" s="1"/>
      <c r="HRB1047787" s="1"/>
      <c r="HRC1047787" s="1"/>
      <c r="HRD1047787" s="1"/>
      <c r="HRE1047787" s="1"/>
      <c r="HRF1047787" s="1"/>
      <c r="HRG1047787" s="1"/>
      <c r="HRH1047787" s="1"/>
      <c r="HRI1047787" s="1"/>
      <c r="HRJ1047787" s="1"/>
      <c r="HRK1047787" s="1"/>
      <c r="HRL1047787" s="1"/>
      <c r="HRM1047787" s="1"/>
      <c r="HRN1047787" s="1"/>
      <c r="HRO1047787" s="1"/>
      <c r="HRP1047787" s="1"/>
      <c r="HRQ1047787" s="1"/>
      <c r="HRR1047787" s="1"/>
      <c r="HRS1047787" s="1"/>
      <c r="HRT1047787" s="1"/>
      <c r="HRU1047787" s="1"/>
      <c r="HRV1047787" s="1"/>
      <c r="HRW1047787" s="1"/>
      <c r="HRX1047787" s="1"/>
      <c r="HRY1047787" s="1"/>
      <c r="HRZ1047787" s="1"/>
      <c r="HSA1047787" s="1"/>
      <c r="HSB1047787" s="1"/>
      <c r="HSC1047787" s="1"/>
      <c r="HSD1047787" s="1"/>
      <c r="HSE1047787" s="1"/>
      <c r="HSF1047787" s="1"/>
      <c r="HSG1047787" s="1"/>
      <c r="HSH1047787" s="1"/>
      <c r="HSI1047787" s="1"/>
      <c r="HSJ1047787" s="1"/>
      <c r="HSK1047787" s="1"/>
      <c r="HSL1047787" s="1"/>
      <c r="HSM1047787" s="1"/>
      <c r="HSN1047787" s="1"/>
      <c r="HSO1047787" s="1"/>
      <c r="HSP1047787" s="1"/>
      <c r="HSQ1047787" s="1"/>
      <c r="HSR1047787" s="1"/>
      <c r="HSS1047787" s="1"/>
      <c r="HST1047787" s="1"/>
      <c r="HSU1047787" s="1"/>
      <c r="HSV1047787" s="1"/>
      <c r="HSW1047787" s="1"/>
      <c r="HSX1047787" s="1"/>
      <c r="HSY1047787" s="1"/>
      <c r="HSZ1047787" s="1"/>
      <c r="HTA1047787" s="1"/>
      <c r="HTB1047787" s="1"/>
      <c r="HTC1047787" s="1"/>
      <c r="HTD1047787" s="1"/>
      <c r="HTE1047787" s="1"/>
      <c r="HTF1047787" s="1"/>
      <c r="HTG1047787" s="1"/>
      <c r="HTH1047787" s="1"/>
      <c r="HTI1047787" s="1"/>
      <c r="HTJ1047787" s="1"/>
      <c r="HTK1047787" s="1"/>
      <c r="HTL1047787" s="1"/>
      <c r="HTM1047787" s="1"/>
      <c r="HTN1047787" s="1"/>
      <c r="HTO1047787" s="1"/>
      <c r="HTP1047787" s="1"/>
      <c r="HTQ1047787" s="1"/>
      <c r="HTR1047787" s="1"/>
      <c r="HTS1047787" s="1"/>
      <c r="HTT1047787" s="1"/>
      <c r="HTU1047787" s="1"/>
      <c r="HTV1047787" s="1"/>
      <c r="HTW1047787" s="1"/>
      <c r="HTX1047787" s="1"/>
      <c r="HTY1047787" s="1"/>
      <c r="HTZ1047787" s="1"/>
      <c r="HUA1047787" s="1"/>
      <c r="HUB1047787" s="1"/>
      <c r="HUC1047787" s="1"/>
      <c r="HUD1047787" s="1"/>
      <c r="HUE1047787" s="1"/>
      <c r="HUF1047787" s="1"/>
      <c r="HUG1047787" s="1"/>
      <c r="HUH1047787" s="1"/>
      <c r="HUI1047787" s="1"/>
      <c r="HUJ1047787" s="1"/>
      <c r="HUK1047787" s="1"/>
      <c r="HUL1047787" s="1"/>
      <c r="HUM1047787" s="1"/>
      <c r="HUN1047787" s="1"/>
      <c r="HUO1047787" s="1"/>
      <c r="HUP1047787" s="1"/>
      <c r="HUQ1047787" s="1"/>
      <c r="HUR1047787" s="1"/>
      <c r="HUS1047787" s="1"/>
      <c r="HUT1047787" s="1"/>
      <c r="HUU1047787" s="1"/>
      <c r="HUV1047787" s="1"/>
      <c r="HUW1047787" s="1"/>
      <c r="HUX1047787" s="1"/>
      <c r="HUY1047787" s="1"/>
      <c r="HUZ1047787" s="1"/>
      <c r="HVA1047787" s="1"/>
      <c r="HVB1047787" s="1"/>
      <c r="HVC1047787" s="1"/>
      <c r="HVD1047787" s="1"/>
      <c r="HVE1047787" s="1"/>
      <c r="HVF1047787" s="1"/>
      <c r="HVG1047787" s="1"/>
      <c r="HVH1047787" s="1"/>
      <c r="HVI1047787" s="1"/>
      <c r="HVJ1047787" s="1"/>
      <c r="HVK1047787" s="1"/>
      <c r="HVL1047787" s="1"/>
      <c r="HVM1047787" s="1"/>
      <c r="HVN1047787" s="1"/>
      <c r="HVO1047787" s="1"/>
      <c r="HVP1047787" s="1"/>
      <c r="HVQ1047787" s="1"/>
      <c r="HVR1047787" s="1"/>
      <c r="HVS1047787" s="1"/>
      <c r="HVT1047787" s="1"/>
      <c r="HVU1047787" s="1"/>
      <c r="HVV1047787" s="1"/>
      <c r="HVW1047787" s="1"/>
      <c r="HVX1047787" s="1"/>
      <c r="HVY1047787" s="1"/>
      <c r="HVZ1047787" s="1"/>
      <c r="HWA1047787" s="1"/>
      <c r="HWB1047787" s="1"/>
      <c r="HWC1047787" s="1"/>
      <c r="HWD1047787" s="1"/>
      <c r="HWE1047787" s="1"/>
      <c r="HWF1047787" s="1"/>
      <c r="HWG1047787" s="1"/>
      <c r="HWH1047787" s="1"/>
      <c r="HWI1047787" s="1"/>
      <c r="HWJ1047787" s="1"/>
      <c r="HWK1047787" s="1"/>
      <c r="HWL1047787" s="1"/>
      <c r="HWM1047787" s="1"/>
      <c r="HWN1047787" s="1"/>
      <c r="HWO1047787" s="1"/>
      <c r="HWP1047787" s="1"/>
      <c r="HWQ1047787" s="1"/>
      <c r="HWR1047787" s="1"/>
      <c r="HWS1047787" s="1"/>
      <c r="HWT1047787" s="1"/>
      <c r="HWU1047787" s="1"/>
      <c r="HWV1047787" s="1"/>
      <c r="HWW1047787" s="1"/>
      <c r="HWX1047787" s="1"/>
      <c r="HWY1047787" s="1"/>
      <c r="HWZ1047787" s="1"/>
      <c r="HXA1047787" s="1"/>
      <c r="HXB1047787" s="1"/>
      <c r="HXC1047787" s="1"/>
      <c r="HXD1047787" s="1"/>
      <c r="HXE1047787" s="1"/>
      <c r="HXF1047787" s="1"/>
      <c r="HXG1047787" s="1"/>
      <c r="HXH1047787" s="1"/>
      <c r="HXI1047787" s="1"/>
      <c r="HXJ1047787" s="1"/>
      <c r="HXK1047787" s="1"/>
      <c r="HXL1047787" s="1"/>
      <c r="HXM1047787" s="1"/>
      <c r="HXN1047787" s="1"/>
      <c r="HXO1047787" s="1"/>
      <c r="HXP1047787" s="1"/>
      <c r="HXQ1047787" s="1"/>
      <c r="HXR1047787" s="1"/>
      <c r="HXS1047787" s="1"/>
      <c r="HXT1047787" s="1"/>
      <c r="HXU1047787" s="1"/>
      <c r="HXV1047787" s="1"/>
      <c r="HXW1047787" s="1"/>
      <c r="HXX1047787" s="1"/>
      <c r="HXY1047787" s="1"/>
      <c r="HXZ1047787" s="1"/>
      <c r="HYA1047787" s="1"/>
      <c r="HYB1047787" s="1"/>
      <c r="HYC1047787" s="1"/>
      <c r="HYD1047787" s="1"/>
      <c r="HYE1047787" s="1"/>
      <c r="HYF1047787" s="1"/>
      <c r="HYG1047787" s="1"/>
      <c r="HYH1047787" s="1"/>
      <c r="HYI1047787" s="1"/>
      <c r="HYJ1047787" s="1"/>
      <c r="HYK1047787" s="1"/>
      <c r="HYL1047787" s="1"/>
      <c r="HYM1047787" s="1"/>
      <c r="HYN1047787" s="1"/>
      <c r="HYO1047787" s="1"/>
      <c r="HYP1047787" s="1"/>
      <c r="HYQ1047787" s="1"/>
      <c r="HYR1047787" s="1"/>
      <c r="HYS1047787" s="1"/>
      <c r="HYT1047787" s="1"/>
      <c r="HYU1047787" s="1"/>
      <c r="HYV1047787" s="1"/>
      <c r="HYW1047787" s="1"/>
      <c r="HYX1047787" s="1"/>
      <c r="HYY1047787" s="1"/>
      <c r="HYZ1047787" s="1"/>
      <c r="HZA1047787" s="1"/>
      <c r="HZB1047787" s="1"/>
      <c r="HZC1047787" s="1"/>
      <c r="HZD1047787" s="1"/>
      <c r="HZE1047787" s="1"/>
      <c r="HZF1047787" s="1"/>
      <c r="HZG1047787" s="1"/>
      <c r="HZH1047787" s="1"/>
      <c r="HZI1047787" s="1"/>
      <c r="HZJ1047787" s="1"/>
      <c r="HZK1047787" s="1"/>
      <c r="HZL1047787" s="1"/>
      <c r="HZM1047787" s="1"/>
      <c r="HZN1047787" s="1"/>
      <c r="HZO1047787" s="1"/>
      <c r="HZP1047787" s="1"/>
      <c r="HZQ1047787" s="1"/>
      <c r="HZR1047787" s="1"/>
      <c r="HZS1047787" s="1"/>
      <c r="HZT1047787" s="1"/>
      <c r="HZU1047787" s="1"/>
      <c r="HZV1047787" s="1"/>
      <c r="HZW1047787" s="1"/>
      <c r="HZX1047787" s="1"/>
      <c r="HZY1047787" s="1"/>
      <c r="HZZ1047787" s="1"/>
      <c r="IAA1047787" s="1"/>
      <c r="IAB1047787" s="1"/>
      <c r="IAC1047787" s="1"/>
      <c r="IAD1047787" s="1"/>
      <c r="IAE1047787" s="1"/>
      <c r="IAF1047787" s="1"/>
      <c r="IAG1047787" s="1"/>
      <c r="IAH1047787" s="1"/>
      <c r="IAI1047787" s="1"/>
      <c r="IAJ1047787" s="1"/>
      <c r="IAK1047787" s="1"/>
      <c r="IAL1047787" s="1"/>
      <c r="IAM1047787" s="1"/>
      <c r="IAN1047787" s="1"/>
      <c r="IAO1047787" s="1"/>
      <c r="IAP1047787" s="1"/>
      <c r="IAQ1047787" s="1"/>
      <c r="IAR1047787" s="1"/>
      <c r="IAS1047787" s="1"/>
      <c r="IAT1047787" s="1"/>
      <c r="IAU1047787" s="1"/>
      <c r="IAV1047787" s="1"/>
      <c r="IAW1047787" s="1"/>
      <c r="IAX1047787" s="1"/>
      <c r="IAY1047787" s="1"/>
      <c r="IAZ1047787" s="1"/>
      <c r="IBA1047787" s="1"/>
      <c r="IBB1047787" s="1"/>
      <c r="IBC1047787" s="1"/>
      <c r="IBD1047787" s="1"/>
      <c r="IBE1047787" s="1"/>
      <c r="IBF1047787" s="1"/>
      <c r="IBG1047787" s="1"/>
      <c r="IBH1047787" s="1"/>
      <c r="IBI1047787" s="1"/>
      <c r="IBJ1047787" s="1"/>
      <c r="IBK1047787" s="1"/>
      <c r="IBL1047787" s="1"/>
      <c r="IBM1047787" s="1"/>
      <c r="IBN1047787" s="1"/>
      <c r="IBO1047787" s="1"/>
      <c r="IBP1047787" s="1"/>
      <c r="IBQ1047787" s="1"/>
      <c r="IBR1047787" s="1"/>
      <c r="IBS1047787" s="1"/>
      <c r="IBT1047787" s="1"/>
      <c r="IBU1047787" s="1"/>
      <c r="IBV1047787" s="1"/>
      <c r="IBW1047787" s="1"/>
      <c r="IBX1047787" s="1"/>
      <c r="IBY1047787" s="1"/>
      <c r="IBZ1047787" s="1"/>
      <c r="ICA1047787" s="1"/>
      <c r="ICB1047787" s="1"/>
      <c r="ICC1047787" s="1"/>
      <c r="ICD1047787" s="1"/>
      <c r="ICE1047787" s="1"/>
      <c r="ICF1047787" s="1"/>
      <c r="ICG1047787" s="1"/>
      <c r="ICH1047787" s="1"/>
      <c r="ICI1047787" s="1"/>
      <c r="ICJ1047787" s="1"/>
      <c r="ICK1047787" s="1"/>
      <c r="ICL1047787" s="1"/>
      <c r="ICM1047787" s="1"/>
      <c r="ICN1047787" s="1"/>
      <c r="ICO1047787" s="1"/>
      <c r="ICP1047787" s="1"/>
      <c r="ICQ1047787" s="1"/>
      <c r="ICR1047787" s="1"/>
      <c r="ICS1047787" s="1"/>
      <c r="ICT1047787" s="1"/>
      <c r="ICU1047787" s="1"/>
      <c r="ICV1047787" s="1"/>
      <c r="ICW1047787" s="1"/>
      <c r="ICX1047787" s="1"/>
      <c r="ICY1047787" s="1"/>
      <c r="ICZ1047787" s="1"/>
      <c r="IDA1047787" s="1"/>
      <c r="IDB1047787" s="1"/>
      <c r="IDC1047787" s="1"/>
      <c r="IDD1047787" s="1"/>
      <c r="IDE1047787" s="1"/>
      <c r="IDF1047787" s="1"/>
      <c r="IDG1047787" s="1"/>
      <c r="IDH1047787" s="1"/>
      <c r="IDI1047787" s="1"/>
      <c r="IDJ1047787" s="1"/>
      <c r="IDK1047787" s="1"/>
      <c r="IDL1047787" s="1"/>
      <c r="IDM1047787" s="1"/>
      <c r="IDN1047787" s="1"/>
      <c r="IDO1047787" s="1"/>
      <c r="IDP1047787" s="1"/>
      <c r="IDQ1047787" s="1"/>
      <c r="IDR1047787" s="1"/>
      <c r="IDS1047787" s="1"/>
      <c r="IDT1047787" s="1"/>
      <c r="IDU1047787" s="1"/>
      <c r="IDV1047787" s="1"/>
      <c r="IDW1047787" s="1"/>
      <c r="IDX1047787" s="1"/>
      <c r="IDY1047787" s="1"/>
      <c r="IDZ1047787" s="1"/>
      <c r="IEA1047787" s="1"/>
      <c r="IEB1047787" s="1"/>
      <c r="IEC1047787" s="1"/>
      <c r="IED1047787" s="1"/>
      <c r="IEE1047787" s="1"/>
      <c r="IEF1047787" s="1"/>
      <c r="IEG1047787" s="1"/>
      <c r="IEH1047787" s="1"/>
      <c r="IEI1047787" s="1"/>
      <c r="IEJ1047787" s="1"/>
      <c r="IEK1047787" s="1"/>
      <c r="IEL1047787" s="1"/>
      <c r="IEM1047787" s="1"/>
      <c r="IEN1047787" s="1"/>
      <c r="IEO1047787" s="1"/>
      <c r="IEP1047787" s="1"/>
      <c r="IEQ1047787" s="1"/>
      <c r="IER1047787" s="1"/>
      <c r="IES1047787" s="1"/>
      <c r="IET1047787" s="1"/>
      <c r="IEU1047787" s="1"/>
      <c r="IEV1047787" s="1"/>
      <c r="IEW1047787" s="1"/>
      <c r="IEX1047787" s="1"/>
      <c r="IEY1047787" s="1"/>
      <c r="IEZ1047787" s="1"/>
      <c r="IFA1047787" s="1"/>
      <c r="IFB1047787" s="1"/>
      <c r="IFC1047787" s="1"/>
      <c r="IFD1047787" s="1"/>
      <c r="IFE1047787" s="1"/>
      <c r="IFF1047787" s="1"/>
      <c r="IFG1047787" s="1"/>
      <c r="IFH1047787" s="1"/>
      <c r="IFI1047787" s="1"/>
      <c r="IFJ1047787" s="1"/>
      <c r="IFK1047787" s="1"/>
      <c r="IFL1047787" s="1"/>
      <c r="IFM1047787" s="1"/>
      <c r="IFN1047787" s="1"/>
      <c r="IFO1047787" s="1"/>
      <c r="IFP1047787" s="1"/>
      <c r="IFQ1047787" s="1"/>
      <c r="IFR1047787" s="1"/>
      <c r="IFS1047787" s="1"/>
      <c r="IFT1047787" s="1"/>
      <c r="IFU1047787" s="1"/>
      <c r="IFV1047787" s="1"/>
      <c r="IFW1047787" s="1"/>
      <c r="IFX1047787" s="1"/>
      <c r="IFY1047787" s="1"/>
      <c r="IFZ1047787" s="1"/>
      <c r="IGA1047787" s="1"/>
      <c r="IGB1047787" s="1"/>
      <c r="IGC1047787" s="1"/>
      <c r="IGD1047787" s="1"/>
      <c r="IGE1047787" s="1"/>
      <c r="IGF1047787" s="1"/>
      <c r="IGG1047787" s="1"/>
      <c r="IGH1047787" s="1"/>
      <c r="IGI1047787" s="1"/>
      <c r="IGJ1047787" s="1"/>
      <c r="IGK1047787" s="1"/>
      <c r="IGL1047787" s="1"/>
      <c r="IGM1047787" s="1"/>
      <c r="IGN1047787" s="1"/>
      <c r="IGO1047787" s="1"/>
      <c r="IGP1047787" s="1"/>
      <c r="IGQ1047787" s="1"/>
      <c r="IGR1047787" s="1"/>
      <c r="IGS1047787" s="1"/>
      <c r="IGT1047787" s="1"/>
      <c r="IGU1047787" s="1"/>
      <c r="IGV1047787" s="1"/>
      <c r="IGW1047787" s="1"/>
      <c r="IGX1047787" s="1"/>
      <c r="IGY1047787" s="1"/>
      <c r="IGZ1047787" s="1"/>
      <c r="IHA1047787" s="1"/>
      <c r="IHB1047787" s="1"/>
      <c r="IHC1047787" s="1"/>
      <c r="IHD1047787" s="1"/>
      <c r="IHE1047787" s="1"/>
      <c r="IHF1047787" s="1"/>
      <c r="IHG1047787" s="1"/>
      <c r="IHH1047787" s="1"/>
      <c r="IHI1047787" s="1"/>
      <c r="IHJ1047787" s="1"/>
      <c r="IHK1047787" s="1"/>
      <c r="IHL1047787" s="1"/>
      <c r="IHM1047787" s="1"/>
      <c r="IHN1047787" s="1"/>
      <c r="IHO1047787" s="1"/>
      <c r="IHP1047787" s="1"/>
      <c r="IHQ1047787" s="1"/>
      <c r="IHR1047787" s="1"/>
      <c r="IHS1047787" s="1"/>
      <c r="IHT1047787" s="1"/>
      <c r="IHU1047787" s="1"/>
      <c r="IHV1047787" s="1"/>
      <c r="IHW1047787" s="1"/>
      <c r="IHX1047787" s="1"/>
      <c r="IHY1047787" s="1"/>
      <c r="IHZ1047787" s="1"/>
      <c r="IIA1047787" s="1"/>
      <c r="IIB1047787" s="1"/>
      <c r="IIC1047787" s="1"/>
      <c r="IID1047787" s="1"/>
      <c r="IIE1047787" s="1"/>
      <c r="IIF1047787" s="1"/>
      <c r="IIG1047787" s="1"/>
      <c r="IIH1047787" s="1"/>
      <c r="III1047787" s="1"/>
      <c r="IIJ1047787" s="1"/>
      <c r="IIK1047787" s="1"/>
      <c r="IIL1047787" s="1"/>
      <c r="IIM1047787" s="1"/>
      <c r="IIN1047787" s="1"/>
      <c r="IIO1047787" s="1"/>
      <c r="IIP1047787" s="1"/>
      <c r="IIQ1047787" s="1"/>
      <c r="IIR1047787" s="1"/>
      <c r="IIS1047787" s="1"/>
      <c r="IIT1047787" s="1"/>
      <c r="IIU1047787" s="1"/>
      <c r="IIV1047787" s="1"/>
      <c r="IIW1047787" s="1"/>
      <c r="IIX1047787" s="1"/>
      <c r="IIY1047787" s="1"/>
      <c r="IIZ1047787" s="1"/>
      <c r="IJA1047787" s="1"/>
      <c r="IJB1047787" s="1"/>
      <c r="IJC1047787" s="1"/>
      <c r="IJD1047787" s="1"/>
      <c r="IJE1047787" s="1"/>
      <c r="IJF1047787" s="1"/>
      <c r="IJG1047787" s="1"/>
      <c r="IJH1047787" s="1"/>
      <c r="IJI1047787" s="1"/>
      <c r="IJJ1047787" s="1"/>
      <c r="IJK1047787" s="1"/>
      <c r="IJL1047787" s="1"/>
      <c r="IJM1047787" s="1"/>
      <c r="IJN1047787" s="1"/>
      <c r="IJO1047787" s="1"/>
      <c r="IJP1047787" s="1"/>
      <c r="IJQ1047787" s="1"/>
      <c r="IJR1047787" s="1"/>
      <c r="IJS1047787" s="1"/>
      <c r="IJT1047787" s="1"/>
      <c r="IJU1047787" s="1"/>
      <c r="IJV1047787" s="1"/>
      <c r="IJW1047787" s="1"/>
      <c r="IJX1047787" s="1"/>
      <c r="IJY1047787" s="1"/>
      <c r="IJZ1047787" s="1"/>
      <c r="IKA1047787" s="1"/>
      <c r="IKB1047787" s="1"/>
      <c r="IKC1047787" s="1"/>
      <c r="IKD1047787" s="1"/>
      <c r="IKE1047787" s="1"/>
      <c r="IKF1047787" s="1"/>
      <c r="IKG1047787" s="1"/>
      <c r="IKH1047787" s="1"/>
      <c r="IKI1047787" s="1"/>
      <c r="IKJ1047787" s="1"/>
      <c r="IKK1047787" s="1"/>
      <c r="IKL1047787" s="1"/>
      <c r="IKM1047787" s="1"/>
      <c r="IKN1047787" s="1"/>
      <c r="IKO1047787" s="1"/>
      <c r="IKP1047787" s="1"/>
      <c r="IKQ1047787" s="1"/>
      <c r="IKR1047787" s="1"/>
      <c r="IKS1047787" s="1"/>
      <c r="IKT1047787" s="1"/>
      <c r="IKU1047787" s="1"/>
      <c r="IKV1047787" s="1"/>
      <c r="IKW1047787" s="1"/>
      <c r="IKX1047787" s="1"/>
      <c r="IKY1047787" s="1"/>
      <c r="IKZ1047787" s="1"/>
      <c r="ILA1047787" s="1"/>
      <c r="ILB1047787" s="1"/>
      <c r="ILC1047787" s="1"/>
      <c r="ILD1047787" s="1"/>
      <c r="ILE1047787" s="1"/>
      <c r="ILF1047787" s="1"/>
      <c r="ILG1047787" s="1"/>
      <c r="ILH1047787" s="1"/>
      <c r="ILI1047787" s="1"/>
      <c r="ILJ1047787" s="1"/>
      <c r="ILK1047787" s="1"/>
      <c r="ILL1047787" s="1"/>
      <c r="ILM1047787" s="1"/>
      <c r="ILN1047787" s="1"/>
      <c r="ILO1047787" s="1"/>
      <c r="ILP1047787" s="1"/>
      <c r="ILQ1047787" s="1"/>
      <c r="ILR1047787" s="1"/>
      <c r="ILS1047787" s="1"/>
      <c r="ILT1047787" s="1"/>
      <c r="ILU1047787" s="1"/>
      <c r="ILV1047787" s="1"/>
      <c r="ILW1047787" s="1"/>
      <c r="ILX1047787" s="1"/>
      <c r="ILY1047787" s="1"/>
      <c r="ILZ1047787" s="1"/>
      <c r="IMA1047787" s="1"/>
      <c r="IMB1047787" s="1"/>
      <c r="IMC1047787" s="1"/>
      <c r="IMD1047787" s="1"/>
      <c r="IME1047787" s="1"/>
      <c r="IMF1047787" s="1"/>
      <c r="IMG1047787" s="1"/>
      <c r="IMH1047787" s="1"/>
      <c r="IMI1047787" s="1"/>
      <c r="IMJ1047787" s="1"/>
      <c r="IMK1047787" s="1"/>
      <c r="IML1047787" s="1"/>
      <c r="IMM1047787" s="1"/>
      <c r="IMN1047787" s="1"/>
      <c r="IMO1047787" s="1"/>
      <c r="IMP1047787" s="1"/>
      <c r="IMQ1047787" s="1"/>
      <c r="IMR1047787" s="1"/>
      <c r="IMS1047787" s="1"/>
      <c r="IMT1047787" s="1"/>
      <c r="IMU1047787" s="1"/>
      <c r="IMV1047787" s="1"/>
      <c r="IMW1047787" s="1"/>
      <c r="IMX1047787" s="1"/>
      <c r="IMY1047787" s="1"/>
      <c r="IMZ1047787" s="1"/>
      <c r="INA1047787" s="1"/>
      <c r="INB1047787" s="1"/>
      <c r="INC1047787" s="1"/>
      <c r="IND1047787" s="1"/>
      <c r="INE1047787" s="1"/>
      <c r="INF1047787" s="1"/>
      <c r="ING1047787" s="1"/>
      <c r="INH1047787" s="1"/>
      <c r="INI1047787" s="1"/>
      <c r="INJ1047787" s="1"/>
      <c r="INK1047787" s="1"/>
      <c r="INL1047787" s="1"/>
      <c r="INM1047787" s="1"/>
      <c r="INN1047787" s="1"/>
      <c r="INO1047787" s="1"/>
      <c r="INP1047787" s="1"/>
      <c r="INQ1047787" s="1"/>
      <c r="INR1047787" s="1"/>
      <c r="INS1047787" s="1"/>
      <c r="INT1047787" s="1"/>
      <c r="INU1047787" s="1"/>
      <c r="INV1047787" s="1"/>
      <c r="INW1047787" s="1"/>
      <c r="INX1047787" s="1"/>
      <c r="INY1047787" s="1"/>
      <c r="INZ1047787" s="1"/>
      <c r="IOA1047787" s="1"/>
      <c r="IOB1047787" s="1"/>
      <c r="IOC1047787" s="1"/>
      <c r="IOD1047787" s="1"/>
      <c r="IOE1047787" s="1"/>
      <c r="IOF1047787" s="1"/>
      <c r="IOG1047787" s="1"/>
      <c r="IOH1047787" s="1"/>
      <c r="IOI1047787" s="1"/>
      <c r="IOJ1047787" s="1"/>
      <c r="IOK1047787" s="1"/>
      <c r="IOL1047787" s="1"/>
      <c r="IOM1047787" s="1"/>
      <c r="ION1047787" s="1"/>
      <c r="IOO1047787" s="1"/>
      <c r="IOP1047787" s="1"/>
      <c r="IOQ1047787" s="1"/>
      <c r="IOR1047787" s="1"/>
      <c r="IOS1047787" s="1"/>
      <c r="IOT1047787" s="1"/>
      <c r="IOU1047787" s="1"/>
      <c r="IOV1047787" s="1"/>
      <c r="IOW1047787" s="1"/>
      <c r="IOX1047787" s="1"/>
      <c r="IOY1047787" s="1"/>
      <c r="IOZ1047787" s="1"/>
      <c r="IPA1047787" s="1"/>
      <c r="IPB1047787" s="1"/>
      <c r="IPC1047787" s="1"/>
      <c r="IPD1047787" s="1"/>
      <c r="IPE1047787" s="1"/>
      <c r="IPF1047787" s="1"/>
      <c r="IPG1047787" s="1"/>
      <c r="IPH1047787" s="1"/>
      <c r="IPI1047787" s="1"/>
      <c r="IPJ1047787" s="1"/>
      <c r="IPK1047787" s="1"/>
      <c r="IPL1047787" s="1"/>
      <c r="IPM1047787" s="1"/>
      <c r="IPN1047787" s="1"/>
      <c r="IPO1047787" s="1"/>
      <c r="IPP1047787" s="1"/>
      <c r="IPQ1047787" s="1"/>
      <c r="IPR1047787" s="1"/>
      <c r="IPS1047787" s="1"/>
      <c r="IPT1047787" s="1"/>
      <c r="IPU1047787" s="1"/>
      <c r="IPV1047787" s="1"/>
      <c r="IPW1047787" s="1"/>
      <c r="IPX1047787" s="1"/>
      <c r="IPY1047787" s="1"/>
      <c r="IPZ1047787" s="1"/>
      <c r="IQA1047787" s="1"/>
      <c r="IQB1047787" s="1"/>
      <c r="IQC1047787" s="1"/>
      <c r="IQD1047787" s="1"/>
      <c r="IQE1047787" s="1"/>
      <c r="IQF1047787" s="1"/>
      <c r="IQG1047787" s="1"/>
      <c r="IQH1047787" s="1"/>
      <c r="IQI1047787" s="1"/>
      <c r="IQJ1047787" s="1"/>
      <c r="IQK1047787" s="1"/>
      <c r="IQL1047787" s="1"/>
      <c r="IQM1047787" s="1"/>
      <c r="IQN1047787" s="1"/>
      <c r="IQO1047787" s="1"/>
      <c r="IQP1047787" s="1"/>
      <c r="IQQ1047787" s="1"/>
      <c r="IQR1047787" s="1"/>
      <c r="IQS1047787" s="1"/>
      <c r="IQT1047787" s="1"/>
      <c r="IQU1047787" s="1"/>
      <c r="IQV1047787" s="1"/>
      <c r="IQW1047787" s="1"/>
      <c r="IQX1047787" s="1"/>
      <c r="IQY1047787" s="1"/>
      <c r="IQZ1047787" s="1"/>
      <c r="IRA1047787" s="1"/>
      <c r="IRB1047787" s="1"/>
      <c r="IRC1047787" s="1"/>
      <c r="IRD1047787" s="1"/>
      <c r="IRE1047787" s="1"/>
      <c r="IRF1047787" s="1"/>
      <c r="IRG1047787" s="1"/>
      <c r="IRH1047787" s="1"/>
      <c r="IRI1047787" s="1"/>
      <c r="IRJ1047787" s="1"/>
      <c r="IRK1047787" s="1"/>
      <c r="IRL1047787" s="1"/>
      <c r="IRM1047787" s="1"/>
      <c r="IRN1047787" s="1"/>
      <c r="IRO1047787" s="1"/>
      <c r="IRP1047787" s="1"/>
      <c r="IRQ1047787" s="1"/>
      <c r="IRR1047787" s="1"/>
      <c r="IRS1047787" s="1"/>
      <c r="IRT1047787" s="1"/>
      <c r="IRU1047787" s="1"/>
      <c r="IRV1047787" s="1"/>
      <c r="IRW1047787" s="1"/>
      <c r="IRX1047787" s="1"/>
      <c r="IRY1047787" s="1"/>
      <c r="IRZ1047787" s="1"/>
      <c r="ISA1047787" s="1"/>
      <c r="ISB1047787" s="1"/>
      <c r="ISC1047787" s="1"/>
      <c r="ISD1047787" s="1"/>
      <c r="ISE1047787" s="1"/>
      <c r="ISF1047787" s="1"/>
      <c r="ISG1047787" s="1"/>
      <c r="ISH1047787" s="1"/>
      <c r="ISI1047787" s="1"/>
      <c r="ISJ1047787" s="1"/>
      <c r="ISK1047787" s="1"/>
      <c r="ISL1047787" s="1"/>
      <c r="ISM1047787" s="1"/>
      <c r="ISN1047787" s="1"/>
      <c r="ISO1047787" s="1"/>
      <c r="ISP1047787" s="1"/>
      <c r="ISQ1047787" s="1"/>
      <c r="ISR1047787" s="1"/>
      <c r="ISS1047787" s="1"/>
      <c r="IST1047787" s="1"/>
      <c r="ISU1047787" s="1"/>
      <c r="ISV1047787" s="1"/>
      <c r="ISW1047787" s="1"/>
      <c r="ISX1047787" s="1"/>
      <c r="ISY1047787" s="1"/>
      <c r="ISZ1047787" s="1"/>
      <c r="ITA1047787" s="1"/>
      <c r="ITB1047787" s="1"/>
      <c r="ITC1047787" s="1"/>
      <c r="ITD1047787" s="1"/>
      <c r="ITE1047787" s="1"/>
      <c r="ITF1047787" s="1"/>
      <c r="ITG1047787" s="1"/>
      <c r="ITH1047787" s="1"/>
      <c r="ITI1047787" s="1"/>
      <c r="ITJ1047787" s="1"/>
      <c r="ITK1047787" s="1"/>
      <c r="ITL1047787" s="1"/>
      <c r="ITM1047787" s="1"/>
      <c r="ITN1047787" s="1"/>
      <c r="ITO1047787" s="1"/>
      <c r="ITP1047787" s="1"/>
      <c r="ITQ1047787" s="1"/>
      <c r="ITR1047787" s="1"/>
      <c r="ITS1047787" s="1"/>
      <c r="ITT1047787" s="1"/>
      <c r="ITU1047787" s="1"/>
      <c r="ITV1047787" s="1"/>
      <c r="ITW1047787" s="1"/>
      <c r="ITX1047787" s="1"/>
      <c r="ITY1047787" s="1"/>
      <c r="ITZ1047787" s="1"/>
      <c r="IUA1047787" s="1"/>
      <c r="IUB1047787" s="1"/>
      <c r="IUC1047787" s="1"/>
      <c r="IUD1047787" s="1"/>
      <c r="IUE1047787" s="1"/>
      <c r="IUF1047787" s="1"/>
      <c r="IUG1047787" s="1"/>
      <c r="IUH1047787" s="1"/>
      <c r="IUI1047787" s="1"/>
      <c r="IUJ1047787" s="1"/>
      <c r="IUK1047787" s="1"/>
      <c r="IUL1047787" s="1"/>
      <c r="IUM1047787" s="1"/>
      <c r="IUN1047787" s="1"/>
      <c r="IUO1047787" s="1"/>
      <c r="IUP1047787" s="1"/>
      <c r="IUQ1047787" s="1"/>
      <c r="IUR1047787" s="1"/>
      <c r="IUS1047787" s="1"/>
      <c r="IUT1047787" s="1"/>
      <c r="IUU1047787" s="1"/>
      <c r="IUV1047787" s="1"/>
      <c r="IUW1047787" s="1"/>
      <c r="IUX1047787" s="1"/>
      <c r="IUY1047787" s="1"/>
      <c r="IUZ1047787" s="1"/>
      <c r="IVA1047787" s="1"/>
      <c r="IVB1047787" s="1"/>
      <c r="IVC1047787" s="1"/>
      <c r="IVD1047787" s="1"/>
      <c r="IVE1047787" s="1"/>
      <c r="IVF1047787" s="1"/>
      <c r="IVG1047787" s="1"/>
      <c r="IVH1047787" s="1"/>
      <c r="IVI1047787" s="1"/>
      <c r="IVJ1047787" s="1"/>
      <c r="IVK1047787" s="1"/>
      <c r="IVL1047787" s="1"/>
      <c r="IVM1047787" s="1"/>
      <c r="IVN1047787" s="1"/>
      <c r="IVO1047787" s="1"/>
      <c r="IVP1047787" s="1"/>
      <c r="IVQ1047787" s="1"/>
      <c r="IVR1047787" s="1"/>
      <c r="IVS1047787" s="1"/>
      <c r="IVT1047787" s="1"/>
      <c r="IVU1047787" s="1"/>
      <c r="IVV1047787" s="1"/>
      <c r="IVW1047787" s="1"/>
      <c r="IVX1047787" s="1"/>
      <c r="IVY1047787" s="1"/>
      <c r="IVZ1047787" s="1"/>
      <c r="IWA1047787" s="1"/>
      <c r="IWB1047787" s="1"/>
      <c r="IWC1047787" s="1"/>
      <c r="IWD1047787" s="1"/>
      <c r="IWE1047787" s="1"/>
      <c r="IWF1047787" s="1"/>
      <c r="IWG1047787" s="1"/>
      <c r="IWH1047787" s="1"/>
      <c r="IWI1047787" s="1"/>
      <c r="IWJ1047787" s="1"/>
      <c r="IWK1047787" s="1"/>
      <c r="IWL1047787" s="1"/>
      <c r="IWM1047787" s="1"/>
      <c r="IWN1047787" s="1"/>
      <c r="IWO1047787" s="1"/>
      <c r="IWP1047787" s="1"/>
      <c r="IWQ1047787" s="1"/>
      <c r="IWR1047787" s="1"/>
      <c r="IWS1047787" s="1"/>
      <c r="IWT1047787" s="1"/>
      <c r="IWU1047787" s="1"/>
      <c r="IWV1047787" s="1"/>
      <c r="IWW1047787" s="1"/>
      <c r="IWX1047787" s="1"/>
      <c r="IWY1047787" s="1"/>
      <c r="IWZ1047787" s="1"/>
      <c r="IXA1047787" s="1"/>
      <c r="IXB1047787" s="1"/>
      <c r="IXC1047787" s="1"/>
      <c r="IXD1047787" s="1"/>
      <c r="IXE1047787" s="1"/>
      <c r="IXF1047787" s="1"/>
      <c r="IXG1047787" s="1"/>
      <c r="IXH1047787" s="1"/>
      <c r="IXI1047787" s="1"/>
      <c r="IXJ1047787" s="1"/>
      <c r="IXK1047787" s="1"/>
      <c r="IXL1047787" s="1"/>
      <c r="IXM1047787" s="1"/>
      <c r="IXN1047787" s="1"/>
      <c r="IXO1047787" s="1"/>
      <c r="IXP1047787" s="1"/>
      <c r="IXQ1047787" s="1"/>
      <c r="IXR1047787" s="1"/>
      <c r="IXS1047787" s="1"/>
      <c r="IXT1047787" s="1"/>
      <c r="IXU1047787" s="1"/>
      <c r="IXV1047787" s="1"/>
      <c r="IXW1047787" s="1"/>
      <c r="IXX1047787" s="1"/>
      <c r="IXY1047787" s="1"/>
      <c r="IXZ1047787" s="1"/>
      <c r="IYA1047787" s="1"/>
      <c r="IYB1047787" s="1"/>
      <c r="IYC1047787" s="1"/>
      <c r="IYD1047787" s="1"/>
      <c r="IYE1047787" s="1"/>
      <c r="IYF1047787" s="1"/>
      <c r="IYG1047787" s="1"/>
      <c r="IYH1047787" s="1"/>
      <c r="IYI1047787" s="1"/>
      <c r="IYJ1047787" s="1"/>
      <c r="IYK1047787" s="1"/>
      <c r="IYL1047787" s="1"/>
      <c r="IYM1047787" s="1"/>
      <c r="IYN1047787" s="1"/>
      <c r="IYO1047787" s="1"/>
      <c r="IYP1047787" s="1"/>
      <c r="IYQ1047787" s="1"/>
      <c r="IYR1047787" s="1"/>
      <c r="IYS1047787" s="1"/>
      <c r="IYT1047787" s="1"/>
      <c r="IYU1047787" s="1"/>
      <c r="IYV1047787" s="1"/>
      <c r="IYW1047787" s="1"/>
      <c r="IYX1047787" s="1"/>
      <c r="IYY1047787" s="1"/>
      <c r="IYZ1047787" s="1"/>
      <c r="IZA1047787" s="1"/>
      <c r="IZB1047787" s="1"/>
      <c r="IZC1047787" s="1"/>
      <c r="IZD1047787" s="1"/>
      <c r="IZE1047787" s="1"/>
      <c r="IZF1047787" s="1"/>
      <c r="IZG1047787" s="1"/>
      <c r="IZH1047787" s="1"/>
      <c r="IZI1047787" s="1"/>
      <c r="IZJ1047787" s="1"/>
      <c r="IZK1047787" s="1"/>
      <c r="IZL1047787" s="1"/>
      <c r="IZM1047787" s="1"/>
      <c r="IZN1047787" s="1"/>
      <c r="IZO1047787" s="1"/>
      <c r="IZP1047787" s="1"/>
      <c r="IZQ1047787" s="1"/>
      <c r="IZR1047787" s="1"/>
      <c r="IZS1047787" s="1"/>
      <c r="IZT1047787" s="1"/>
      <c r="IZU1047787" s="1"/>
      <c r="IZV1047787" s="1"/>
      <c r="IZW1047787" s="1"/>
      <c r="IZX1047787" s="1"/>
      <c r="IZY1047787" s="1"/>
      <c r="IZZ1047787" s="1"/>
      <c r="JAA1047787" s="1"/>
      <c r="JAB1047787" s="1"/>
      <c r="JAC1047787" s="1"/>
      <c r="JAD1047787" s="1"/>
      <c r="JAE1047787" s="1"/>
      <c r="JAF1047787" s="1"/>
      <c r="JAG1047787" s="1"/>
      <c r="JAH1047787" s="1"/>
      <c r="JAI1047787" s="1"/>
      <c r="JAJ1047787" s="1"/>
      <c r="JAK1047787" s="1"/>
      <c r="JAL1047787" s="1"/>
      <c r="JAM1047787" s="1"/>
      <c r="JAN1047787" s="1"/>
      <c r="JAO1047787" s="1"/>
      <c r="JAP1047787" s="1"/>
      <c r="JAQ1047787" s="1"/>
      <c r="JAR1047787" s="1"/>
      <c r="JAS1047787" s="1"/>
      <c r="JAT1047787" s="1"/>
      <c r="JAU1047787" s="1"/>
      <c r="JAV1047787" s="1"/>
      <c r="JAW1047787" s="1"/>
      <c r="JAX1047787" s="1"/>
      <c r="JAY1047787" s="1"/>
      <c r="JAZ1047787" s="1"/>
      <c r="JBA1047787" s="1"/>
      <c r="JBB1047787" s="1"/>
      <c r="JBC1047787" s="1"/>
      <c r="JBD1047787" s="1"/>
      <c r="JBE1047787" s="1"/>
      <c r="JBF1047787" s="1"/>
      <c r="JBG1047787" s="1"/>
      <c r="JBH1047787" s="1"/>
      <c r="JBI1047787" s="1"/>
      <c r="JBJ1047787" s="1"/>
      <c r="JBK1047787" s="1"/>
      <c r="JBL1047787" s="1"/>
      <c r="JBM1047787" s="1"/>
      <c r="JBN1047787" s="1"/>
      <c r="JBO1047787" s="1"/>
      <c r="JBP1047787" s="1"/>
      <c r="JBQ1047787" s="1"/>
      <c r="JBR1047787" s="1"/>
      <c r="JBS1047787" s="1"/>
      <c r="JBT1047787" s="1"/>
      <c r="JBU1047787" s="1"/>
      <c r="JBV1047787" s="1"/>
      <c r="JBW1047787" s="1"/>
      <c r="JBX1047787" s="1"/>
      <c r="JBY1047787" s="1"/>
      <c r="JBZ1047787" s="1"/>
      <c r="JCA1047787" s="1"/>
      <c r="JCB1047787" s="1"/>
      <c r="JCC1047787" s="1"/>
      <c r="JCD1047787" s="1"/>
      <c r="JCE1047787" s="1"/>
      <c r="JCF1047787" s="1"/>
      <c r="JCG1047787" s="1"/>
      <c r="JCH1047787" s="1"/>
      <c r="JCI1047787" s="1"/>
      <c r="JCJ1047787" s="1"/>
      <c r="JCK1047787" s="1"/>
      <c r="JCL1047787" s="1"/>
      <c r="JCM1047787" s="1"/>
      <c r="JCN1047787" s="1"/>
      <c r="JCO1047787" s="1"/>
      <c r="JCP1047787" s="1"/>
      <c r="JCQ1047787" s="1"/>
      <c r="JCR1047787" s="1"/>
      <c r="JCS1047787" s="1"/>
      <c r="JCT1047787" s="1"/>
      <c r="JCU1047787" s="1"/>
      <c r="JCV1047787" s="1"/>
      <c r="JCW1047787" s="1"/>
      <c r="JCX1047787" s="1"/>
      <c r="JCY1047787" s="1"/>
      <c r="JCZ1047787" s="1"/>
      <c r="JDA1047787" s="1"/>
      <c r="JDB1047787" s="1"/>
      <c r="JDC1047787" s="1"/>
      <c r="JDD1047787" s="1"/>
      <c r="JDE1047787" s="1"/>
      <c r="JDF1047787" s="1"/>
      <c r="JDG1047787" s="1"/>
      <c r="JDH1047787" s="1"/>
      <c r="JDI1047787" s="1"/>
      <c r="JDJ1047787" s="1"/>
      <c r="JDK1047787" s="1"/>
      <c r="JDL1047787" s="1"/>
      <c r="JDM1047787" s="1"/>
      <c r="JDN1047787" s="1"/>
      <c r="JDO1047787" s="1"/>
      <c r="JDP1047787" s="1"/>
      <c r="JDQ1047787" s="1"/>
      <c r="JDR1047787" s="1"/>
      <c r="JDS1047787" s="1"/>
      <c r="JDT1047787" s="1"/>
      <c r="JDU1047787" s="1"/>
      <c r="JDV1047787" s="1"/>
      <c r="JDW1047787" s="1"/>
      <c r="JDX1047787" s="1"/>
      <c r="JDY1047787" s="1"/>
      <c r="JDZ1047787" s="1"/>
      <c r="JEA1047787" s="1"/>
      <c r="JEB1047787" s="1"/>
      <c r="JEC1047787" s="1"/>
      <c r="JED1047787" s="1"/>
      <c r="JEE1047787" s="1"/>
      <c r="JEF1047787" s="1"/>
      <c r="JEG1047787" s="1"/>
      <c r="JEH1047787" s="1"/>
      <c r="JEI1047787" s="1"/>
      <c r="JEJ1047787" s="1"/>
      <c r="JEK1047787" s="1"/>
      <c r="JEL1047787" s="1"/>
      <c r="JEM1047787" s="1"/>
      <c r="JEN1047787" s="1"/>
      <c r="JEO1047787" s="1"/>
      <c r="JEP1047787" s="1"/>
      <c r="JEQ1047787" s="1"/>
      <c r="JER1047787" s="1"/>
      <c r="JES1047787" s="1"/>
      <c r="JET1047787" s="1"/>
      <c r="JEU1047787" s="1"/>
      <c r="JEV1047787" s="1"/>
      <c r="JEW1047787" s="1"/>
      <c r="JEX1047787" s="1"/>
      <c r="JEY1047787" s="1"/>
      <c r="JEZ1047787" s="1"/>
      <c r="JFA1047787" s="1"/>
      <c r="JFB1047787" s="1"/>
      <c r="JFC1047787" s="1"/>
      <c r="JFD1047787" s="1"/>
      <c r="JFE1047787" s="1"/>
      <c r="JFF1047787" s="1"/>
      <c r="JFG1047787" s="1"/>
      <c r="JFH1047787" s="1"/>
      <c r="JFI1047787" s="1"/>
      <c r="JFJ1047787" s="1"/>
      <c r="JFK1047787" s="1"/>
      <c r="JFL1047787" s="1"/>
      <c r="JFM1047787" s="1"/>
      <c r="JFN1047787" s="1"/>
      <c r="JFO1047787" s="1"/>
      <c r="JFP1047787" s="1"/>
      <c r="JFQ1047787" s="1"/>
      <c r="JFR1047787" s="1"/>
      <c r="JFS1047787" s="1"/>
      <c r="JFT1047787" s="1"/>
      <c r="JFU1047787" s="1"/>
      <c r="JFV1047787" s="1"/>
      <c r="JFW1047787" s="1"/>
      <c r="JFX1047787" s="1"/>
      <c r="JFY1047787" s="1"/>
      <c r="JFZ1047787" s="1"/>
      <c r="JGA1047787" s="1"/>
      <c r="JGB1047787" s="1"/>
      <c r="JGC1047787" s="1"/>
      <c r="JGD1047787" s="1"/>
      <c r="JGE1047787" s="1"/>
      <c r="JGF1047787" s="1"/>
      <c r="JGG1047787" s="1"/>
      <c r="JGH1047787" s="1"/>
      <c r="JGI1047787" s="1"/>
      <c r="JGJ1047787" s="1"/>
      <c r="JGK1047787" s="1"/>
      <c r="JGL1047787" s="1"/>
      <c r="JGM1047787" s="1"/>
      <c r="JGN1047787" s="1"/>
      <c r="JGO1047787" s="1"/>
      <c r="JGP1047787" s="1"/>
      <c r="JGQ1047787" s="1"/>
      <c r="JGR1047787" s="1"/>
      <c r="JGS1047787" s="1"/>
      <c r="JGT1047787" s="1"/>
      <c r="JGU1047787" s="1"/>
      <c r="JGV1047787" s="1"/>
      <c r="JGW1047787" s="1"/>
      <c r="JGX1047787" s="1"/>
      <c r="JGY1047787" s="1"/>
      <c r="JGZ1047787" s="1"/>
      <c r="JHA1047787" s="1"/>
      <c r="JHB1047787" s="1"/>
      <c r="JHC1047787" s="1"/>
      <c r="JHD1047787" s="1"/>
      <c r="JHE1047787" s="1"/>
      <c r="JHF1047787" s="1"/>
      <c r="JHG1047787" s="1"/>
      <c r="JHH1047787" s="1"/>
      <c r="JHI1047787" s="1"/>
      <c r="JHJ1047787" s="1"/>
      <c r="JHK1047787" s="1"/>
      <c r="JHL1047787" s="1"/>
      <c r="JHM1047787" s="1"/>
      <c r="JHN1047787" s="1"/>
      <c r="JHO1047787" s="1"/>
      <c r="JHP1047787" s="1"/>
      <c r="JHQ1047787" s="1"/>
      <c r="JHR1047787" s="1"/>
      <c r="JHS1047787" s="1"/>
      <c r="JHT1047787" s="1"/>
      <c r="JHU1047787" s="1"/>
      <c r="JHV1047787" s="1"/>
      <c r="JHW1047787" s="1"/>
      <c r="JHX1047787" s="1"/>
      <c r="JHY1047787" s="1"/>
      <c r="JHZ1047787" s="1"/>
      <c r="JIA1047787" s="1"/>
      <c r="JIB1047787" s="1"/>
      <c r="JIC1047787" s="1"/>
      <c r="JID1047787" s="1"/>
      <c r="JIE1047787" s="1"/>
      <c r="JIF1047787" s="1"/>
      <c r="JIG1047787" s="1"/>
      <c r="JIH1047787" s="1"/>
      <c r="JII1047787" s="1"/>
      <c r="JIJ1047787" s="1"/>
      <c r="JIK1047787" s="1"/>
      <c r="JIL1047787" s="1"/>
      <c r="JIM1047787" s="1"/>
      <c r="JIN1047787" s="1"/>
      <c r="JIO1047787" s="1"/>
      <c r="JIP1047787" s="1"/>
      <c r="JIQ1047787" s="1"/>
      <c r="JIR1047787" s="1"/>
      <c r="JIS1047787" s="1"/>
      <c r="JIT1047787" s="1"/>
      <c r="JIU1047787" s="1"/>
      <c r="JIV1047787" s="1"/>
      <c r="JIW1047787" s="1"/>
      <c r="JIX1047787" s="1"/>
      <c r="JIY1047787" s="1"/>
      <c r="JIZ1047787" s="1"/>
      <c r="JJA1047787" s="1"/>
      <c r="JJB1047787" s="1"/>
      <c r="JJC1047787" s="1"/>
      <c r="JJD1047787" s="1"/>
      <c r="JJE1047787" s="1"/>
      <c r="JJF1047787" s="1"/>
      <c r="JJG1047787" s="1"/>
      <c r="JJH1047787" s="1"/>
      <c r="JJI1047787" s="1"/>
      <c r="JJJ1047787" s="1"/>
      <c r="JJK1047787" s="1"/>
      <c r="JJL1047787" s="1"/>
      <c r="JJM1047787" s="1"/>
      <c r="JJN1047787" s="1"/>
      <c r="JJO1047787" s="1"/>
      <c r="JJP1047787" s="1"/>
      <c r="JJQ1047787" s="1"/>
      <c r="JJR1047787" s="1"/>
      <c r="JJS1047787" s="1"/>
      <c r="JJT1047787" s="1"/>
      <c r="JJU1047787" s="1"/>
      <c r="JJV1047787" s="1"/>
      <c r="JJW1047787" s="1"/>
      <c r="JJX1047787" s="1"/>
      <c r="JJY1047787" s="1"/>
      <c r="JJZ1047787" s="1"/>
      <c r="JKA1047787" s="1"/>
      <c r="JKB1047787" s="1"/>
      <c r="JKC1047787" s="1"/>
      <c r="JKD1047787" s="1"/>
      <c r="JKE1047787" s="1"/>
      <c r="JKF1047787" s="1"/>
      <c r="JKG1047787" s="1"/>
      <c r="JKH1047787" s="1"/>
      <c r="JKI1047787" s="1"/>
      <c r="JKJ1047787" s="1"/>
      <c r="JKK1047787" s="1"/>
      <c r="JKL1047787" s="1"/>
      <c r="JKM1047787" s="1"/>
      <c r="JKN1047787" s="1"/>
      <c r="JKO1047787" s="1"/>
      <c r="JKP1047787" s="1"/>
      <c r="JKQ1047787" s="1"/>
      <c r="JKR1047787" s="1"/>
      <c r="JKS1047787" s="1"/>
      <c r="JKT1047787" s="1"/>
      <c r="JKU1047787" s="1"/>
      <c r="JKV1047787" s="1"/>
      <c r="JKW1047787" s="1"/>
      <c r="JKX1047787" s="1"/>
      <c r="JKY1047787" s="1"/>
      <c r="JKZ1047787" s="1"/>
      <c r="JLA1047787" s="1"/>
      <c r="JLB1047787" s="1"/>
      <c r="JLC1047787" s="1"/>
      <c r="JLD1047787" s="1"/>
      <c r="JLE1047787" s="1"/>
      <c r="JLF1047787" s="1"/>
      <c r="JLG1047787" s="1"/>
      <c r="JLH1047787" s="1"/>
      <c r="JLI1047787" s="1"/>
      <c r="JLJ1047787" s="1"/>
      <c r="JLK1047787" s="1"/>
      <c r="JLL1047787" s="1"/>
      <c r="JLM1047787" s="1"/>
      <c r="JLN1047787" s="1"/>
      <c r="JLO1047787" s="1"/>
      <c r="JLP1047787" s="1"/>
      <c r="JLQ1047787" s="1"/>
      <c r="JLR1047787" s="1"/>
      <c r="JLS1047787" s="1"/>
      <c r="JLT1047787" s="1"/>
      <c r="JLU1047787" s="1"/>
      <c r="JLV1047787" s="1"/>
      <c r="JLW1047787" s="1"/>
      <c r="JLX1047787" s="1"/>
      <c r="JLY1047787" s="1"/>
      <c r="JLZ1047787" s="1"/>
      <c r="JMA1047787" s="1"/>
      <c r="JMB1047787" s="1"/>
      <c r="JMC1047787" s="1"/>
      <c r="JMD1047787" s="1"/>
      <c r="JME1047787" s="1"/>
      <c r="JMF1047787" s="1"/>
      <c r="JMG1047787" s="1"/>
      <c r="JMH1047787" s="1"/>
      <c r="JMI1047787" s="1"/>
      <c r="JMJ1047787" s="1"/>
      <c r="JMK1047787" s="1"/>
      <c r="JML1047787" s="1"/>
      <c r="JMM1047787" s="1"/>
      <c r="JMN1047787" s="1"/>
      <c r="JMO1047787" s="1"/>
      <c r="JMP1047787" s="1"/>
      <c r="JMQ1047787" s="1"/>
      <c r="JMR1047787" s="1"/>
      <c r="JMS1047787" s="1"/>
      <c r="JMT1047787" s="1"/>
      <c r="JMU1047787" s="1"/>
      <c r="JMV1047787" s="1"/>
      <c r="JMW1047787" s="1"/>
      <c r="JMX1047787" s="1"/>
      <c r="JMY1047787" s="1"/>
      <c r="JMZ1047787" s="1"/>
      <c r="JNA1047787" s="1"/>
      <c r="JNB1047787" s="1"/>
      <c r="JNC1047787" s="1"/>
      <c r="JND1047787" s="1"/>
      <c r="JNE1047787" s="1"/>
      <c r="JNF1047787" s="1"/>
      <c r="JNG1047787" s="1"/>
      <c r="JNH1047787" s="1"/>
      <c r="JNI1047787" s="1"/>
      <c r="JNJ1047787" s="1"/>
      <c r="JNK1047787" s="1"/>
      <c r="JNL1047787" s="1"/>
      <c r="JNM1047787" s="1"/>
      <c r="JNN1047787" s="1"/>
      <c r="JNO1047787" s="1"/>
      <c r="JNP1047787" s="1"/>
      <c r="JNQ1047787" s="1"/>
      <c r="JNR1047787" s="1"/>
      <c r="JNS1047787" s="1"/>
      <c r="JNT1047787" s="1"/>
      <c r="JNU1047787" s="1"/>
      <c r="JNV1047787" s="1"/>
      <c r="JNW1047787" s="1"/>
      <c r="JNX1047787" s="1"/>
      <c r="JNY1047787" s="1"/>
      <c r="JNZ1047787" s="1"/>
      <c r="JOA1047787" s="1"/>
      <c r="JOB1047787" s="1"/>
      <c r="JOC1047787" s="1"/>
      <c r="JOD1047787" s="1"/>
      <c r="JOE1047787" s="1"/>
      <c r="JOF1047787" s="1"/>
      <c r="JOG1047787" s="1"/>
      <c r="JOH1047787" s="1"/>
      <c r="JOI1047787" s="1"/>
      <c r="JOJ1047787" s="1"/>
      <c r="JOK1047787" s="1"/>
      <c r="JOL1047787" s="1"/>
      <c r="JOM1047787" s="1"/>
      <c r="JON1047787" s="1"/>
      <c r="JOO1047787" s="1"/>
      <c r="JOP1047787" s="1"/>
      <c r="JOQ1047787" s="1"/>
      <c r="JOR1047787" s="1"/>
      <c r="JOS1047787" s="1"/>
      <c r="JOT1047787" s="1"/>
      <c r="JOU1047787" s="1"/>
      <c r="JOV1047787" s="1"/>
      <c r="JOW1047787" s="1"/>
      <c r="JOX1047787" s="1"/>
      <c r="JOY1047787" s="1"/>
      <c r="JOZ1047787" s="1"/>
      <c r="JPA1047787" s="1"/>
      <c r="JPB1047787" s="1"/>
      <c r="JPC1047787" s="1"/>
      <c r="JPD1047787" s="1"/>
      <c r="JPE1047787" s="1"/>
      <c r="JPF1047787" s="1"/>
      <c r="JPG1047787" s="1"/>
      <c r="JPH1047787" s="1"/>
      <c r="JPI1047787" s="1"/>
      <c r="JPJ1047787" s="1"/>
      <c r="JPK1047787" s="1"/>
      <c r="JPL1047787" s="1"/>
      <c r="JPM1047787" s="1"/>
      <c r="JPN1047787" s="1"/>
      <c r="JPO1047787" s="1"/>
      <c r="JPP1047787" s="1"/>
      <c r="JPQ1047787" s="1"/>
      <c r="JPR1047787" s="1"/>
      <c r="JPS1047787" s="1"/>
      <c r="JPT1047787" s="1"/>
      <c r="JPU1047787" s="1"/>
      <c r="JPV1047787" s="1"/>
      <c r="JPW1047787" s="1"/>
      <c r="JPX1047787" s="1"/>
      <c r="JPY1047787" s="1"/>
      <c r="JPZ1047787" s="1"/>
      <c r="JQA1047787" s="1"/>
      <c r="JQB1047787" s="1"/>
      <c r="JQC1047787" s="1"/>
      <c r="JQD1047787" s="1"/>
      <c r="JQE1047787" s="1"/>
      <c r="JQF1047787" s="1"/>
      <c r="JQG1047787" s="1"/>
      <c r="JQH1047787" s="1"/>
      <c r="JQI1047787" s="1"/>
      <c r="JQJ1047787" s="1"/>
      <c r="JQK1047787" s="1"/>
      <c r="JQL1047787" s="1"/>
      <c r="JQM1047787" s="1"/>
      <c r="JQN1047787" s="1"/>
      <c r="JQO1047787" s="1"/>
      <c r="JQP1047787" s="1"/>
      <c r="JQQ1047787" s="1"/>
      <c r="JQR1047787" s="1"/>
      <c r="JQS1047787" s="1"/>
      <c r="JQT1047787" s="1"/>
      <c r="JQU1047787" s="1"/>
      <c r="JQV1047787" s="1"/>
      <c r="JQW1047787" s="1"/>
      <c r="JQX1047787" s="1"/>
      <c r="JQY1047787" s="1"/>
      <c r="JQZ1047787" s="1"/>
      <c r="JRA1047787" s="1"/>
      <c r="JRB1047787" s="1"/>
      <c r="JRC1047787" s="1"/>
      <c r="JRD1047787" s="1"/>
      <c r="JRE1047787" s="1"/>
      <c r="JRF1047787" s="1"/>
      <c r="JRG1047787" s="1"/>
      <c r="JRH1047787" s="1"/>
      <c r="JRI1047787" s="1"/>
      <c r="JRJ1047787" s="1"/>
      <c r="JRK1047787" s="1"/>
      <c r="JRL1047787" s="1"/>
      <c r="JRM1047787" s="1"/>
      <c r="JRN1047787" s="1"/>
      <c r="JRO1047787" s="1"/>
      <c r="JRP1047787" s="1"/>
      <c r="JRQ1047787" s="1"/>
      <c r="JRR1047787" s="1"/>
      <c r="JRS1047787" s="1"/>
      <c r="JRT1047787" s="1"/>
      <c r="JRU1047787" s="1"/>
      <c r="JRV1047787" s="1"/>
      <c r="JRW1047787" s="1"/>
      <c r="JRX1047787" s="1"/>
      <c r="JRY1047787" s="1"/>
      <c r="JRZ1047787" s="1"/>
      <c r="JSA1047787" s="1"/>
      <c r="JSB1047787" s="1"/>
      <c r="JSC1047787" s="1"/>
      <c r="JSD1047787" s="1"/>
      <c r="JSE1047787" s="1"/>
      <c r="JSF1047787" s="1"/>
      <c r="JSG1047787" s="1"/>
      <c r="JSH1047787" s="1"/>
      <c r="JSI1047787" s="1"/>
      <c r="JSJ1047787" s="1"/>
      <c r="JSK1047787" s="1"/>
      <c r="JSL1047787" s="1"/>
      <c r="JSM1047787" s="1"/>
      <c r="JSN1047787" s="1"/>
      <c r="JSO1047787" s="1"/>
      <c r="JSP1047787" s="1"/>
      <c r="JSQ1047787" s="1"/>
      <c r="JSR1047787" s="1"/>
      <c r="JSS1047787" s="1"/>
      <c r="JST1047787" s="1"/>
      <c r="JSU1047787" s="1"/>
      <c r="JSV1047787" s="1"/>
      <c r="JSW1047787" s="1"/>
      <c r="JSX1047787" s="1"/>
      <c r="JSY1047787" s="1"/>
      <c r="JSZ1047787" s="1"/>
      <c r="JTA1047787" s="1"/>
      <c r="JTB1047787" s="1"/>
      <c r="JTC1047787" s="1"/>
      <c r="JTD1047787" s="1"/>
      <c r="JTE1047787" s="1"/>
      <c r="JTF1047787" s="1"/>
      <c r="JTG1047787" s="1"/>
      <c r="JTH1047787" s="1"/>
      <c r="JTI1047787" s="1"/>
      <c r="JTJ1047787" s="1"/>
      <c r="JTK1047787" s="1"/>
      <c r="JTL1047787" s="1"/>
      <c r="JTM1047787" s="1"/>
      <c r="JTN1047787" s="1"/>
      <c r="JTO1047787" s="1"/>
      <c r="JTP1047787" s="1"/>
      <c r="JTQ1047787" s="1"/>
      <c r="JTR1047787" s="1"/>
      <c r="JTS1047787" s="1"/>
      <c r="JTT1047787" s="1"/>
      <c r="JTU1047787" s="1"/>
      <c r="JTV1047787" s="1"/>
      <c r="JTW1047787" s="1"/>
      <c r="JTX1047787" s="1"/>
      <c r="JTY1047787" s="1"/>
      <c r="JTZ1047787" s="1"/>
      <c r="JUA1047787" s="1"/>
      <c r="JUB1047787" s="1"/>
      <c r="JUC1047787" s="1"/>
      <c r="JUD1047787" s="1"/>
      <c r="JUE1047787" s="1"/>
      <c r="JUF1047787" s="1"/>
      <c r="JUG1047787" s="1"/>
      <c r="JUH1047787" s="1"/>
      <c r="JUI1047787" s="1"/>
      <c r="JUJ1047787" s="1"/>
      <c r="JUK1047787" s="1"/>
      <c r="JUL1047787" s="1"/>
      <c r="JUM1047787" s="1"/>
      <c r="JUN1047787" s="1"/>
      <c r="JUO1047787" s="1"/>
      <c r="JUP1047787" s="1"/>
      <c r="JUQ1047787" s="1"/>
      <c r="JUR1047787" s="1"/>
      <c r="JUS1047787" s="1"/>
      <c r="JUT1047787" s="1"/>
      <c r="JUU1047787" s="1"/>
      <c r="JUV1047787" s="1"/>
      <c r="JUW1047787" s="1"/>
      <c r="JUX1047787" s="1"/>
      <c r="JUY1047787" s="1"/>
      <c r="JUZ1047787" s="1"/>
      <c r="JVA1047787" s="1"/>
      <c r="JVB1047787" s="1"/>
      <c r="JVC1047787" s="1"/>
      <c r="JVD1047787" s="1"/>
      <c r="JVE1047787" s="1"/>
      <c r="JVF1047787" s="1"/>
      <c r="JVG1047787" s="1"/>
      <c r="JVH1047787" s="1"/>
      <c r="JVI1047787" s="1"/>
      <c r="JVJ1047787" s="1"/>
      <c r="JVK1047787" s="1"/>
      <c r="JVL1047787" s="1"/>
      <c r="JVM1047787" s="1"/>
      <c r="JVN1047787" s="1"/>
      <c r="JVO1047787" s="1"/>
      <c r="JVP1047787" s="1"/>
      <c r="JVQ1047787" s="1"/>
      <c r="JVR1047787" s="1"/>
      <c r="JVS1047787" s="1"/>
      <c r="JVT1047787" s="1"/>
      <c r="JVU1047787" s="1"/>
      <c r="JVV1047787" s="1"/>
      <c r="JVW1047787" s="1"/>
      <c r="JVX1047787" s="1"/>
      <c r="JVY1047787" s="1"/>
      <c r="JVZ1047787" s="1"/>
      <c r="JWA1047787" s="1"/>
      <c r="JWB1047787" s="1"/>
      <c r="JWC1047787" s="1"/>
      <c r="JWD1047787" s="1"/>
      <c r="JWE1047787" s="1"/>
      <c r="JWF1047787" s="1"/>
      <c r="JWG1047787" s="1"/>
      <c r="JWH1047787" s="1"/>
      <c r="JWI1047787" s="1"/>
      <c r="JWJ1047787" s="1"/>
      <c r="JWK1047787" s="1"/>
      <c r="JWL1047787" s="1"/>
      <c r="JWM1047787" s="1"/>
      <c r="JWN1047787" s="1"/>
      <c r="JWO1047787" s="1"/>
      <c r="JWP1047787" s="1"/>
      <c r="JWQ1047787" s="1"/>
      <c r="JWR1047787" s="1"/>
      <c r="JWS1047787" s="1"/>
      <c r="JWT1047787" s="1"/>
      <c r="JWU1047787" s="1"/>
      <c r="JWV1047787" s="1"/>
      <c r="JWW1047787" s="1"/>
      <c r="JWX1047787" s="1"/>
      <c r="JWY1047787" s="1"/>
      <c r="JWZ1047787" s="1"/>
      <c r="JXA1047787" s="1"/>
      <c r="JXB1047787" s="1"/>
      <c r="JXC1047787" s="1"/>
      <c r="JXD1047787" s="1"/>
      <c r="JXE1047787" s="1"/>
      <c r="JXF1047787" s="1"/>
      <c r="JXG1047787" s="1"/>
      <c r="JXH1047787" s="1"/>
      <c r="JXI1047787" s="1"/>
      <c r="JXJ1047787" s="1"/>
      <c r="JXK1047787" s="1"/>
      <c r="JXL1047787" s="1"/>
      <c r="JXM1047787" s="1"/>
      <c r="JXN1047787" s="1"/>
      <c r="JXO1047787" s="1"/>
      <c r="JXP1047787" s="1"/>
      <c r="JXQ1047787" s="1"/>
      <c r="JXR1047787" s="1"/>
      <c r="JXS1047787" s="1"/>
      <c r="JXT1047787" s="1"/>
      <c r="JXU1047787" s="1"/>
      <c r="JXV1047787" s="1"/>
      <c r="JXW1047787" s="1"/>
      <c r="JXX1047787" s="1"/>
      <c r="JXY1047787" s="1"/>
      <c r="JXZ1047787" s="1"/>
      <c r="JYA1047787" s="1"/>
      <c r="JYB1047787" s="1"/>
      <c r="JYC1047787" s="1"/>
      <c r="JYD1047787" s="1"/>
      <c r="JYE1047787" s="1"/>
      <c r="JYF1047787" s="1"/>
      <c r="JYG1047787" s="1"/>
      <c r="JYH1047787" s="1"/>
      <c r="JYI1047787" s="1"/>
      <c r="JYJ1047787" s="1"/>
      <c r="JYK1047787" s="1"/>
      <c r="JYL1047787" s="1"/>
      <c r="JYM1047787" s="1"/>
      <c r="JYN1047787" s="1"/>
      <c r="JYO1047787" s="1"/>
      <c r="JYP1047787" s="1"/>
      <c r="JYQ1047787" s="1"/>
      <c r="JYR1047787" s="1"/>
      <c r="JYS1047787" s="1"/>
      <c r="JYT1047787" s="1"/>
      <c r="JYU1047787" s="1"/>
      <c r="JYV1047787" s="1"/>
      <c r="JYW1047787" s="1"/>
      <c r="JYX1047787" s="1"/>
      <c r="JYY1047787" s="1"/>
      <c r="JYZ1047787" s="1"/>
      <c r="JZA1047787" s="1"/>
      <c r="JZB1047787" s="1"/>
      <c r="JZC1047787" s="1"/>
      <c r="JZD1047787" s="1"/>
      <c r="JZE1047787" s="1"/>
      <c r="JZF1047787" s="1"/>
      <c r="JZG1047787" s="1"/>
      <c r="JZH1047787" s="1"/>
      <c r="JZI1047787" s="1"/>
      <c r="JZJ1047787" s="1"/>
      <c r="JZK1047787" s="1"/>
      <c r="JZL1047787" s="1"/>
      <c r="JZM1047787" s="1"/>
      <c r="JZN1047787" s="1"/>
      <c r="JZO1047787" s="1"/>
      <c r="JZP1047787" s="1"/>
      <c r="JZQ1047787" s="1"/>
      <c r="JZR1047787" s="1"/>
      <c r="JZS1047787" s="1"/>
      <c r="JZT1047787" s="1"/>
      <c r="JZU1047787" s="1"/>
      <c r="JZV1047787" s="1"/>
      <c r="JZW1047787" s="1"/>
      <c r="JZX1047787" s="1"/>
      <c r="JZY1047787" s="1"/>
      <c r="JZZ1047787" s="1"/>
      <c r="KAA1047787" s="1"/>
      <c r="KAB1047787" s="1"/>
      <c r="KAC1047787" s="1"/>
      <c r="KAD1047787" s="1"/>
      <c r="KAE1047787" s="1"/>
      <c r="KAF1047787" s="1"/>
      <c r="KAG1047787" s="1"/>
      <c r="KAH1047787" s="1"/>
      <c r="KAI1047787" s="1"/>
      <c r="KAJ1047787" s="1"/>
      <c r="KAK1047787" s="1"/>
      <c r="KAL1047787" s="1"/>
      <c r="KAM1047787" s="1"/>
      <c r="KAN1047787" s="1"/>
      <c r="KAO1047787" s="1"/>
      <c r="KAP1047787" s="1"/>
      <c r="KAQ1047787" s="1"/>
      <c r="KAR1047787" s="1"/>
      <c r="KAS1047787" s="1"/>
      <c r="KAT1047787" s="1"/>
      <c r="KAU1047787" s="1"/>
      <c r="KAV1047787" s="1"/>
      <c r="KAW1047787" s="1"/>
      <c r="KAX1047787" s="1"/>
      <c r="KAY1047787" s="1"/>
      <c r="KAZ1047787" s="1"/>
      <c r="KBA1047787" s="1"/>
      <c r="KBB1047787" s="1"/>
      <c r="KBC1047787" s="1"/>
      <c r="KBD1047787" s="1"/>
      <c r="KBE1047787" s="1"/>
      <c r="KBF1047787" s="1"/>
      <c r="KBG1047787" s="1"/>
      <c r="KBH1047787" s="1"/>
      <c r="KBI1047787" s="1"/>
      <c r="KBJ1047787" s="1"/>
      <c r="KBK1047787" s="1"/>
      <c r="KBL1047787" s="1"/>
      <c r="KBM1047787" s="1"/>
      <c r="KBN1047787" s="1"/>
      <c r="KBO1047787" s="1"/>
      <c r="KBP1047787" s="1"/>
      <c r="KBQ1047787" s="1"/>
      <c r="KBR1047787" s="1"/>
      <c r="KBS1047787" s="1"/>
      <c r="KBT1047787" s="1"/>
      <c r="KBU1047787" s="1"/>
      <c r="KBV1047787" s="1"/>
      <c r="KBW1047787" s="1"/>
      <c r="KBX1047787" s="1"/>
      <c r="KBY1047787" s="1"/>
      <c r="KBZ1047787" s="1"/>
      <c r="KCA1047787" s="1"/>
      <c r="KCB1047787" s="1"/>
      <c r="KCC1047787" s="1"/>
      <c r="KCD1047787" s="1"/>
      <c r="KCE1047787" s="1"/>
      <c r="KCF1047787" s="1"/>
      <c r="KCG1047787" s="1"/>
      <c r="KCH1047787" s="1"/>
      <c r="KCI1047787" s="1"/>
      <c r="KCJ1047787" s="1"/>
      <c r="KCK1047787" s="1"/>
      <c r="KCL1047787" s="1"/>
      <c r="KCM1047787" s="1"/>
      <c r="KCN1047787" s="1"/>
      <c r="KCO1047787" s="1"/>
      <c r="KCP1047787" s="1"/>
      <c r="KCQ1047787" s="1"/>
      <c r="KCR1047787" s="1"/>
      <c r="KCS1047787" s="1"/>
      <c r="KCT1047787" s="1"/>
      <c r="KCU1047787" s="1"/>
      <c r="KCV1047787" s="1"/>
      <c r="KCW1047787" s="1"/>
      <c r="KCX1047787" s="1"/>
      <c r="KCY1047787" s="1"/>
      <c r="KCZ1047787" s="1"/>
      <c r="KDA1047787" s="1"/>
      <c r="KDB1047787" s="1"/>
      <c r="KDC1047787" s="1"/>
      <c r="KDD1047787" s="1"/>
      <c r="KDE1047787" s="1"/>
      <c r="KDF1047787" s="1"/>
      <c r="KDG1047787" s="1"/>
      <c r="KDH1047787" s="1"/>
      <c r="KDI1047787" s="1"/>
      <c r="KDJ1047787" s="1"/>
      <c r="KDK1047787" s="1"/>
      <c r="KDL1047787" s="1"/>
      <c r="KDM1047787" s="1"/>
      <c r="KDN1047787" s="1"/>
      <c r="KDO1047787" s="1"/>
      <c r="KDP1047787" s="1"/>
      <c r="KDQ1047787" s="1"/>
      <c r="KDR1047787" s="1"/>
      <c r="KDS1047787" s="1"/>
      <c r="KDT1047787" s="1"/>
      <c r="KDU1047787" s="1"/>
      <c r="KDV1047787" s="1"/>
      <c r="KDW1047787" s="1"/>
      <c r="KDX1047787" s="1"/>
      <c r="KDY1047787" s="1"/>
      <c r="KDZ1047787" s="1"/>
      <c r="KEA1047787" s="1"/>
      <c r="KEB1047787" s="1"/>
      <c r="KEC1047787" s="1"/>
      <c r="KED1047787" s="1"/>
      <c r="KEE1047787" s="1"/>
      <c r="KEF1047787" s="1"/>
      <c r="KEG1047787" s="1"/>
      <c r="KEH1047787" s="1"/>
      <c r="KEI1047787" s="1"/>
      <c r="KEJ1047787" s="1"/>
      <c r="KEK1047787" s="1"/>
      <c r="KEL1047787" s="1"/>
      <c r="KEM1047787" s="1"/>
      <c r="KEN1047787" s="1"/>
      <c r="KEO1047787" s="1"/>
      <c r="KEP1047787" s="1"/>
      <c r="KEQ1047787" s="1"/>
      <c r="KER1047787" s="1"/>
      <c r="KES1047787" s="1"/>
      <c r="KET1047787" s="1"/>
      <c r="KEU1047787" s="1"/>
      <c r="KEV1047787" s="1"/>
      <c r="KEW1047787" s="1"/>
      <c r="KEX1047787" s="1"/>
      <c r="KEY1047787" s="1"/>
      <c r="KEZ1047787" s="1"/>
      <c r="KFA1047787" s="1"/>
      <c r="KFB1047787" s="1"/>
      <c r="KFC1047787" s="1"/>
      <c r="KFD1047787" s="1"/>
      <c r="KFE1047787" s="1"/>
      <c r="KFF1047787" s="1"/>
      <c r="KFG1047787" s="1"/>
      <c r="KFH1047787" s="1"/>
      <c r="KFI1047787" s="1"/>
      <c r="KFJ1047787" s="1"/>
      <c r="KFK1047787" s="1"/>
      <c r="KFL1047787" s="1"/>
      <c r="KFM1047787" s="1"/>
      <c r="KFN1047787" s="1"/>
      <c r="KFO1047787" s="1"/>
      <c r="KFP1047787" s="1"/>
      <c r="KFQ1047787" s="1"/>
      <c r="KFR1047787" s="1"/>
      <c r="KFS1047787" s="1"/>
      <c r="KFT1047787" s="1"/>
      <c r="KFU1047787" s="1"/>
      <c r="KFV1047787" s="1"/>
      <c r="KFW1047787" s="1"/>
      <c r="KFX1047787" s="1"/>
      <c r="KFY1047787" s="1"/>
      <c r="KFZ1047787" s="1"/>
      <c r="KGA1047787" s="1"/>
      <c r="KGB1047787" s="1"/>
      <c r="KGC1047787" s="1"/>
      <c r="KGD1047787" s="1"/>
      <c r="KGE1047787" s="1"/>
      <c r="KGF1047787" s="1"/>
      <c r="KGG1047787" s="1"/>
      <c r="KGH1047787" s="1"/>
      <c r="KGI1047787" s="1"/>
      <c r="KGJ1047787" s="1"/>
      <c r="KGK1047787" s="1"/>
      <c r="KGL1047787" s="1"/>
      <c r="KGM1047787" s="1"/>
      <c r="KGN1047787" s="1"/>
      <c r="KGO1047787" s="1"/>
      <c r="KGP1047787" s="1"/>
      <c r="KGQ1047787" s="1"/>
      <c r="KGR1047787" s="1"/>
      <c r="KGS1047787" s="1"/>
      <c r="KGT1047787" s="1"/>
      <c r="KGU1047787" s="1"/>
      <c r="KGV1047787" s="1"/>
      <c r="KGW1047787" s="1"/>
      <c r="KGX1047787" s="1"/>
      <c r="KGY1047787" s="1"/>
      <c r="KGZ1047787" s="1"/>
      <c r="KHA1047787" s="1"/>
      <c r="KHB1047787" s="1"/>
      <c r="KHC1047787" s="1"/>
      <c r="KHD1047787" s="1"/>
      <c r="KHE1047787" s="1"/>
      <c r="KHF1047787" s="1"/>
      <c r="KHG1047787" s="1"/>
      <c r="KHH1047787" s="1"/>
      <c r="KHI1047787" s="1"/>
      <c r="KHJ1047787" s="1"/>
      <c r="KHK1047787" s="1"/>
      <c r="KHL1047787" s="1"/>
      <c r="KHM1047787" s="1"/>
      <c r="KHN1047787" s="1"/>
      <c r="KHO1047787" s="1"/>
      <c r="KHP1047787" s="1"/>
      <c r="KHQ1047787" s="1"/>
      <c r="KHR1047787" s="1"/>
      <c r="KHS1047787" s="1"/>
      <c r="KHT1047787" s="1"/>
      <c r="KHU1047787" s="1"/>
      <c r="KHV1047787" s="1"/>
      <c r="KHW1047787" s="1"/>
      <c r="KHX1047787" s="1"/>
      <c r="KHY1047787" s="1"/>
      <c r="KHZ1047787" s="1"/>
      <c r="KIA1047787" s="1"/>
      <c r="KIB1047787" s="1"/>
      <c r="KIC1047787" s="1"/>
      <c r="KID1047787" s="1"/>
      <c r="KIE1047787" s="1"/>
      <c r="KIF1047787" s="1"/>
      <c r="KIG1047787" s="1"/>
      <c r="KIH1047787" s="1"/>
      <c r="KII1047787" s="1"/>
      <c r="KIJ1047787" s="1"/>
      <c r="KIK1047787" s="1"/>
      <c r="KIL1047787" s="1"/>
      <c r="KIM1047787" s="1"/>
      <c r="KIN1047787" s="1"/>
      <c r="KIO1047787" s="1"/>
      <c r="KIP1047787" s="1"/>
      <c r="KIQ1047787" s="1"/>
      <c r="KIR1047787" s="1"/>
      <c r="KIS1047787" s="1"/>
      <c r="KIT1047787" s="1"/>
      <c r="KIU1047787" s="1"/>
      <c r="KIV1047787" s="1"/>
      <c r="KIW1047787" s="1"/>
      <c r="KIX1047787" s="1"/>
      <c r="KIY1047787" s="1"/>
      <c r="KIZ1047787" s="1"/>
      <c r="KJA1047787" s="1"/>
      <c r="KJB1047787" s="1"/>
      <c r="KJC1047787" s="1"/>
      <c r="KJD1047787" s="1"/>
      <c r="KJE1047787" s="1"/>
      <c r="KJF1047787" s="1"/>
      <c r="KJG1047787" s="1"/>
      <c r="KJH1047787" s="1"/>
      <c r="KJI1047787" s="1"/>
      <c r="KJJ1047787" s="1"/>
      <c r="KJK1047787" s="1"/>
      <c r="KJL1047787" s="1"/>
      <c r="KJM1047787" s="1"/>
      <c r="KJN1047787" s="1"/>
      <c r="KJO1047787" s="1"/>
      <c r="KJP1047787" s="1"/>
      <c r="KJQ1047787" s="1"/>
      <c r="KJR1047787" s="1"/>
      <c r="KJS1047787" s="1"/>
      <c r="KJT1047787" s="1"/>
      <c r="KJU1047787" s="1"/>
      <c r="KJV1047787" s="1"/>
      <c r="KJW1047787" s="1"/>
      <c r="KJX1047787" s="1"/>
      <c r="KJY1047787" s="1"/>
      <c r="KJZ1047787" s="1"/>
      <c r="KKA1047787" s="1"/>
      <c r="KKB1047787" s="1"/>
      <c r="KKC1047787" s="1"/>
      <c r="KKD1047787" s="1"/>
      <c r="KKE1047787" s="1"/>
      <c r="KKF1047787" s="1"/>
      <c r="KKG1047787" s="1"/>
      <c r="KKH1047787" s="1"/>
      <c r="KKI1047787" s="1"/>
      <c r="KKJ1047787" s="1"/>
      <c r="KKK1047787" s="1"/>
      <c r="KKL1047787" s="1"/>
      <c r="KKM1047787" s="1"/>
      <c r="KKN1047787" s="1"/>
      <c r="KKO1047787" s="1"/>
      <c r="KKP1047787" s="1"/>
      <c r="KKQ1047787" s="1"/>
      <c r="KKR1047787" s="1"/>
      <c r="KKS1047787" s="1"/>
      <c r="KKT1047787" s="1"/>
      <c r="KKU1047787" s="1"/>
      <c r="KKV1047787" s="1"/>
      <c r="KKW1047787" s="1"/>
      <c r="KKX1047787" s="1"/>
      <c r="KKY1047787" s="1"/>
      <c r="KKZ1047787" s="1"/>
      <c r="KLA1047787" s="1"/>
      <c r="KLB1047787" s="1"/>
      <c r="KLC1047787" s="1"/>
      <c r="KLD1047787" s="1"/>
      <c r="KLE1047787" s="1"/>
      <c r="KLF1047787" s="1"/>
      <c r="KLG1047787" s="1"/>
      <c r="KLH1047787" s="1"/>
      <c r="KLI1047787" s="1"/>
      <c r="KLJ1047787" s="1"/>
      <c r="KLK1047787" s="1"/>
      <c r="KLL1047787" s="1"/>
      <c r="KLM1047787" s="1"/>
      <c r="KLN1047787" s="1"/>
      <c r="KLO1047787" s="1"/>
      <c r="KLP1047787" s="1"/>
      <c r="KLQ1047787" s="1"/>
      <c r="KLR1047787" s="1"/>
      <c r="KLS1047787" s="1"/>
      <c r="KLT1047787" s="1"/>
      <c r="KLU1047787" s="1"/>
      <c r="KLV1047787" s="1"/>
      <c r="KLW1047787" s="1"/>
      <c r="KLX1047787" s="1"/>
      <c r="KLY1047787" s="1"/>
      <c r="KLZ1047787" s="1"/>
      <c r="KMA1047787" s="1"/>
      <c r="KMB1047787" s="1"/>
      <c r="KMC1047787" s="1"/>
      <c r="KMD1047787" s="1"/>
      <c r="KME1047787" s="1"/>
      <c r="KMF1047787" s="1"/>
      <c r="KMG1047787" s="1"/>
      <c r="KMH1047787" s="1"/>
      <c r="KMI1047787" s="1"/>
      <c r="KMJ1047787" s="1"/>
      <c r="KMK1047787" s="1"/>
      <c r="KML1047787" s="1"/>
      <c r="KMM1047787" s="1"/>
      <c r="KMN1047787" s="1"/>
      <c r="KMO1047787" s="1"/>
      <c r="KMP1047787" s="1"/>
      <c r="KMQ1047787" s="1"/>
      <c r="KMR1047787" s="1"/>
      <c r="KMS1047787" s="1"/>
      <c r="KMT1047787" s="1"/>
      <c r="KMU1047787" s="1"/>
      <c r="KMV1047787" s="1"/>
      <c r="KMW1047787" s="1"/>
      <c r="KMX1047787" s="1"/>
      <c r="KMY1047787" s="1"/>
      <c r="KMZ1047787" s="1"/>
      <c r="KNA1047787" s="1"/>
      <c r="KNB1047787" s="1"/>
      <c r="KNC1047787" s="1"/>
      <c r="KND1047787" s="1"/>
      <c r="KNE1047787" s="1"/>
      <c r="KNF1047787" s="1"/>
      <c r="KNG1047787" s="1"/>
      <c r="KNH1047787" s="1"/>
      <c r="KNI1047787" s="1"/>
      <c r="KNJ1047787" s="1"/>
      <c r="KNK1047787" s="1"/>
      <c r="KNL1047787" s="1"/>
      <c r="KNM1047787" s="1"/>
      <c r="KNN1047787" s="1"/>
      <c r="KNO1047787" s="1"/>
      <c r="KNP1047787" s="1"/>
      <c r="KNQ1047787" s="1"/>
      <c r="KNR1047787" s="1"/>
      <c r="KNS1047787" s="1"/>
      <c r="KNT1047787" s="1"/>
      <c r="KNU1047787" s="1"/>
      <c r="KNV1047787" s="1"/>
      <c r="KNW1047787" s="1"/>
      <c r="KNX1047787" s="1"/>
      <c r="KNY1047787" s="1"/>
      <c r="KNZ1047787" s="1"/>
      <c r="KOA1047787" s="1"/>
      <c r="KOB1047787" s="1"/>
      <c r="KOC1047787" s="1"/>
      <c r="KOD1047787" s="1"/>
      <c r="KOE1047787" s="1"/>
      <c r="KOF1047787" s="1"/>
      <c r="KOG1047787" s="1"/>
      <c r="KOH1047787" s="1"/>
      <c r="KOI1047787" s="1"/>
      <c r="KOJ1047787" s="1"/>
      <c r="KOK1047787" s="1"/>
      <c r="KOL1047787" s="1"/>
      <c r="KOM1047787" s="1"/>
      <c r="KON1047787" s="1"/>
      <c r="KOO1047787" s="1"/>
      <c r="KOP1047787" s="1"/>
      <c r="KOQ1047787" s="1"/>
      <c r="KOR1047787" s="1"/>
      <c r="KOS1047787" s="1"/>
      <c r="KOT1047787" s="1"/>
      <c r="KOU1047787" s="1"/>
      <c r="KOV1047787" s="1"/>
      <c r="KOW1047787" s="1"/>
      <c r="KOX1047787" s="1"/>
      <c r="KOY1047787" s="1"/>
      <c r="KOZ1047787" s="1"/>
      <c r="KPA1047787" s="1"/>
      <c r="KPB1047787" s="1"/>
      <c r="KPC1047787" s="1"/>
      <c r="KPD1047787" s="1"/>
      <c r="KPE1047787" s="1"/>
      <c r="KPF1047787" s="1"/>
      <c r="KPG1047787" s="1"/>
      <c r="KPH1047787" s="1"/>
      <c r="KPI1047787" s="1"/>
      <c r="KPJ1047787" s="1"/>
      <c r="KPK1047787" s="1"/>
      <c r="KPL1047787" s="1"/>
      <c r="KPM1047787" s="1"/>
      <c r="KPN1047787" s="1"/>
      <c r="KPO1047787" s="1"/>
      <c r="KPP1047787" s="1"/>
      <c r="KPQ1047787" s="1"/>
      <c r="KPR1047787" s="1"/>
      <c r="KPS1047787" s="1"/>
      <c r="KPT1047787" s="1"/>
      <c r="KPU1047787" s="1"/>
      <c r="KPV1047787" s="1"/>
      <c r="KPW1047787" s="1"/>
      <c r="KPX1047787" s="1"/>
      <c r="KPY1047787" s="1"/>
      <c r="KPZ1047787" s="1"/>
      <c r="KQA1047787" s="1"/>
      <c r="KQB1047787" s="1"/>
      <c r="KQC1047787" s="1"/>
      <c r="KQD1047787" s="1"/>
      <c r="KQE1047787" s="1"/>
      <c r="KQF1047787" s="1"/>
      <c r="KQG1047787" s="1"/>
      <c r="KQH1047787" s="1"/>
      <c r="KQI1047787" s="1"/>
      <c r="KQJ1047787" s="1"/>
      <c r="KQK1047787" s="1"/>
      <c r="KQL1047787" s="1"/>
      <c r="KQM1047787" s="1"/>
      <c r="KQN1047787" s="1"/>
      <c r="KQO1047787" s="1"/>
      <c r="KQP1047787" s="1"/>
      <c r="KQQ1047787" s="1"/>
      <c r="KQR1047787" s="1"/>
      <c r="KQS1047787" s="1"/>
      <c r="KQT1047787" s="1"/>
      <c r="KQU1047787" s="1"/>
      <c r="KQV1047787" s="1"/>
      <c r="KQW1047787" s="1"/>
      <c r="KQX1047787" s="1"/>
      <c r="KQY1047787" s="1"/>
      <c r="KQZ1047787" s="1"/>
      <c r="KRA1047787" s="1"/>
      <c r="KRB1047787" s="1"/>
      <c r="KRC1047787" s="1"/>
      <c r="KRD1047787" s="1"/>
      <c r="KRE1047787" s="1"/>
      <c r="KRF1047787" s="1"/>
      <c r="KRG1047787" s="1"/>
      <c r="KRH1047787" s="1"/>
      <c r="KRI1047787" s="1"/>
      <c r="KRJ1047787" s="1"/>
      <c r="KRK1047787" s="1"/>
      <c r="KRL1047787" s="1"/>
      <c r="KRM1047787" s="1"/>
      <c r="KRN1047787" s="1"/>
      <c r="KRO1047787" s="1"/>
      <c r="KRP1047787" s="1"/>
      <c r="KRQ1047787" s="1"/>
      <c r="KRR1047787" s="1"/>
      <c r="KRS1047787" s="1"/>
      <c r="KRT1047787" s="1"/>
      <c r="KRU1047787" s="1"/>
      <c r="KRV1047787" s="1"/>
      <c r="KRW1047787" s="1"/>
      <c r="KRX1047787" s="1"/>
      <c r="KRY1047787" s="1"/>
      <c r="KRZ1047787" s="1"/>
      <c r="KSA1047787" s="1"/>
      <c r="KSB1047787" s="1"/>
      <c r="KSC1047787" s="1"/>
      <c r="KSD1047787" s="1"/>
      <c r="KSE1047787" s="1"/>
      <c r="KSF1047787" s="1"/>
      <c r="KSG1047787" s="1"/>
      <c r="KSH1047787" s="1"/>
      <c r="KSI1047787" s="1"/>
      <c r="KSJ1047787" s="1"/>
      <c r="KSK1047787" s="1"/>
      <c r="KSL1047787" s="1"/>
      <c r="KSM1047787" s="1"/>
      <c r="KSN1047787" s="1"/>
      <c r="KSO1047787" s="1"/>
      <c r="KSP1047787" s="1"/>
      <c r="KSQ1047787" s="1"/>
      <c r="KSR1047787" s="1"/>
      <c r="KSS1047787" s="1"/>
      <c r="KST1047787" s="1"/>
      <c r="KSU1047787" s="1"/>
      <c r="KSV1047787" s="1"/>
      <c r="KSW1047787" s="1"/>
      <c r="KSX1047787" s="1"/>
      <c r="KSY1047787" s="1"/>
      <c r="KSZ1047787" s="1"/>
      <c r="KTA1047787" s="1"/>
      <c r="KTB1047787" s="1"/>
      <c r="KTC1047787" s="1"/>
      <c r="KTD1047787" s="1"/>
      <c r="KTE1047787" s="1"/>
      <c r="KTF1047787" s="1"/>
      <c r="KTG1047787" s="1"/>
      <c r="KTH1047787" s="1"/>
      <c r="KTI1047787" s="1"/>
      <c r="KTJ1047787" s="1"/>
      <c r="KTK1047787" s="1"/>
      <c r="KTL1047787" s="1"/>
      <c r="KTM1047787" s="1"/>
      <c r="KTN1047787" s="1"/>
      <c r="KTO1047787" s="1"/>
      <c r="KTP1047787" s="1"/>
      <c r="KTQ1047787" s="1"/>
      <c r="KTR1047787" s="1"/>
      <c r="KTS1047787" s="1"/>
      <c r="KTT1047787" s="1"/>
      <c r="KTU1047787" s="1"/>
      <c r="KTV1047787" s="1"/>
      <c r="KTW1047787" s="1"/>
      <c r="KTX1047787" s="1"/>
      <c r="KTY1047787" s="1"/>
      <c r="KTZ1047787" s="1"/>
      <c r="KUA1047787" s="1"/>
      <c r="KUB1047787" s="1"/>
      <c r="KUC1047787" s="1"/>
      <c r="KUD1047787" s="1"/>
      <c r="KUE1047787" s="1"/>
      <c r="KUF1047787" s="1"/>
      <c r="KUG1047787" s="1"/>
      <c r="KUH1047787" s="1"/>
      <c r="KUI1047787" s="1"/>
      <c r="KUJ1047787" s="1"/>
      <c r="KUK1047787" s="1"/>
      <c r="KUL1047787" s="1"/>
      <c r="KUM1047787" s="1"/>
      <c r="KUN1047787" s="1"/>
      <c r="KUO1047787" s="1"/>
      <c r="KUP1047787" s="1"/>
      <c r="KUQ1047787" s="1"/>
      <c r="KUR1047787" s="1"/>
      <c r="KUS1047787" s="1"/>
      <c r="KUT1047787" s="1"/>
      <c r="KUU1047787" s="1"/>
      <c r="KUV1047787" s="1"/>
      <c r="KUW1047787" s="1"/>
      <c r="KUX1047787" s="1"/>
      <c r="KUY1047787" s="1"/>
      <c r="KUZ1047787" s="1"/>
      <c r="KVA1047787" s="1"/>
      <c r="KVB1047787" s="1"/>
      <c r="KVC1047787" s="1"/>
      <c r="KVD1047787" s="1"/>
      <c r="KVE1047787" s="1"/>
      <c r="KVF1047787" s="1"/>
      <c r="KVG1047787" s="1"/>
      <c r="KVH1047787" s="1"/>
      <c r="KVI1047787" s="1"/>
      <c r="KVJ1047787" s="1"/>
      <c r="KVK1047787" s="1"/>
      <c r="KVL1047787" s="1"/>
      <c r="KVM1047787" s="1"/>
      <c r="KVN1047787" s="1"/>
      <c r="KVO1047787" s="1"/>
      <c r="KVP1047787" s="1"/>
      <c r="KVQ1047787" s="1"/>
      <c r="KVR1047787" s="1"/>
      <c r="KVS1047787" s="1"/>
      <c r="KVT1047787" s="1"/>
      <c r="KVU1047787" s="1"/>
      <c r="KVV1047787" s="1"/>
      <c r="KVW1047787" s="1"/>
      <c r="KVX1047787" s="1"/>
      <c r="KVY1047787" s="1"/>
      <c r="KVZ1047787" s="1"/>
      <c r="KWA1047787" s="1"/>
      <c r="KWB1047787" s="1"/>
      <c r="KWC1047787" s="1"/>
      <c r="KWD1047787" s="1"/>
      <c r="KWE1047787" s="1"/>
      <c r="KWF1047787" s="1"/>
      <c r="KWG1047787" s="1"/>
      <c r="KWH1047787" s="1"/>
      <c r="KWI1047787" s="1"/>
      <c r="KWJ1047787" s="1"/>
      <c r="KWK1047787" s="1"/>
      <c r="KWL1047787" s="1"/>
      <c r="KWM1047787" s="1"/>
      <c r="KWN1047787" s="1"/>
      <c r="KWO1047787" s="1"/>
      <c r="KWP1047787" s="1"/>
      <c r="KWQ1047787" s="1"/>
      <c r="KWR1047787" s="1"/>
      <c r="KWS1047787" s="1"/>
      <c r="KWT1047787" s="1"/>
      <c r="KWU1047787" s="1"/>
      <c r="KWV1047787" s="1"/>
      <c r="KWW1047787" s="1"/>
      <c r="KWX1047787" s="1"/>
      <c r="KWY1047787" s="1"/>
      <c r="KWZ1047787" s="1"/>
      <c r="KXA1047787" s="1"/>
      <c r="KXB1047787" s="1"/>
      <c r="KXC1047787" s="1"/>
      <c r="KXD1047787" s="1"/>
      <c r="KXE1047787" s="1"/>
      <c r="KXF1047787" s="1"/>
      <c r="KXG1047787" s="1"/>
      <c r="KXH1047787" s="1"/>
      <c r="KXI1047787" s="1"/>
      <c r="KXJ1047787" s="1"/>
      <c r="KXK1047787" s="1"/>
      <c r="KXL1047787" s="1"/>
      <c r="KXM1047787" s="1"/>
      <c r="KXN1047787" s="1"/>
      <c r="KXO1047787" s="1"/>
      <c r="KXP1047787" s="1"/>
      <c r="KXQ1047787" s="1"/>
      <c r="KXR1047787" s="1"/>
      <c r="KXS1047787" s="1"/>
      <c r="KXT1047787" s="1"/>
      <c r="KXU1047787" s="1"/>
      <c r="KXV1047787" s="1"/>
      <c r="KXW1047787" s="1"/>
      <c r="KXX1047787" s="1"/>
      <c r="KXY1047787" s="1"/>
      <c r="KXZ1047787" s="1"/>
      <c r="KYA1047787" s="1"/>
      <c r="KYB1047787" s="1"/>
      <c r="KYC1047787" s="1"/>
      <c r="KYD1047787" s="1"/>
      <c r="KYE1047787" s="1"/>
      <c r="KYF1047787" s="1"/>
      <c r="KYG1047787" s="1"/>
      <c r="KYH1047787" s="1"/>
      <c r="KYI1047787" s="1"/>
      <c r="KYJ1047787" s="1"/>
      <c r="KYK1047787" s="1"/>
      <c r="KYL1047787" s="1"/>
      <c r="KYM1047787" s="1"/>
      <c r="KYN1047787" s="1"/>
      <c r="KYO1047787" s="1"/>
      <c r="KYP1047787" s="1"/>
      <c r="KYQ1047787" s="1"/>
      <c r="KYR1047787" s="1"/>
      <c r="KYS1047787" s="1"/>
      <c r="KYT1047787" s="1"/>
      <c r="KYU1047787" s="1"/>
      <c r="KYV1047787" s="1"/>
      <c r="KYW1047787" s="1"/>
      <c r="KYX1047787" s="1"/>
      <c r="KYY1047787" s="1"/>
      <c r="KYZ1047787" s="1"/>
      <c r="KZA1047787" s="1"/>
      <c r="KZB1047787" s="1"/>
      <c r="KZC1047787" s="1"/>
      <c r="KZD1047787" s="1"/>
      <c r="KZE1047787" s="1"/>
      <c r="KZF1047787" s="1"/>
      <c r="KZG1047787" s="1"/>
      <c r="KZH1047787" s="1"/>
      <c r="KZI1047787" s="1"/>
      <c r="KZJ1047787" s="1"/>
      <c r="KZK1047787" s="1"/>
      <c r="KZL1047787" s="1"/>
      <c r="KZM1047787" s="1"/>
      <c r="KZN1047787" s="1"/>
      <c r="KZO1047787" s="1"/>
      <c r="KZP1047787" s="1"/>
      <c r="KZQ1047787" s="1"/>
      <c r="KZR1047787" s="1"/>
      <c r="KZS1047787" s="1"/>
      <c r="KZT1047787" s="1"/>
      <c r="KZU1047787" s="1"/>
      <c r="KZV1047787" s="1"/>
      <c r="KZW1047787" s="1"/>
      <c r="KZX1047787" s="1"/>
      <c r="KZY1047787" s="1"/>
      <c r="KZZ1047787" s="1"/>
      <c r="LAA1047787" s="1"/>
      <c r="LAB1047787" s="1"/>
      <c r="LAC1047787" s="1"/>
      <c r="LAD1047787" s="1"/>
      <c r="LAE1047787" s="1"/>
      <c r="LAF1047787" s="1"/>
      <c r="LAG1047787" s="1"/>
      <c r="LAH1047787" s="1"/>
      <c r="LAI1047787" s="1"/>
      <c r="LAJ1047787" s="1"/>
      <c r="LAK1047787" s="1"/>
      <c r="LAL1047787" s="1"/>
      <c r="LAM1047787" s="1"/>
      <c r="LAN1047787" s="1"/>
      <c r="LAO1047787" s="1"/>
      <c r="LAP1047787" s="1"/>
      <c r="LAQ1047787" s="1"/>
      <c r="LAR1047787" s="1"/>
      <c r="LAS1047787" s="1"/>
      <c r="LAT1047787" s="1"/>
      <c r="LAU1047787" s="1"/>
      <c r="LAV1047787" s="1"/>
      <c r="LAW1047787" s="1"/>
      <c r="LAX1047787" s="1"/>
      <c r="LAY1047787" s="1"/>
      <c r="LAZ1047787" s="1"/>
      <c r="LBA1047787" s="1"/>
      <c r="LBB1047787" s="1"/>
      <c r="LBC1047787" s="1"/>
      <c r="LBD1047787" s="1"/>
      <c r="LBE1047787" s="1"/>
      <c r="LBF1047787" s="1"/>
      <c r="LBG1047787" s="1"/>
      <c r="LBH1047787" s="1"/>
      <c r="LBI1047787" s="1"/>
      <c r="LBJ1047787" s="1"/>
      <c r="LBK1047787" s="1"/>
      <c r="LBL1047787" s="1"/>
      <c r="LBM1047787" s="1"/>
      <c r="LBN1047787" s="1"/>
      <c r="LBO1047787" s="1"/>
      <c r="LBP1047787" s="1"/>
      <c r="LBQ1047787" s="1"/>
      <c r="LBR1047787" s="1"/>
      <c r="LBS1047787" s="1"/>
      <c r="LBT1047787" s="1"/>
      <c r="LBU1047787" s="1"/>
      <c r="LBV1047787" s="1"/>
      <c r="LBW1047787" s="1"/>
      <c r="LBX1047787" s="1"/>
      <c r="LBY1047787" s="1"/>
      <c r="LBZ1047787" s="1"/>
      <c r="LCA1047787" s="1"/>
      <c r="LCB1047787" s="1"/>
      <c r="LCC1047787" s="1"/>
      <c r="LCD1047787" s="1"/>
      <c r="LCE1047787" s="1"/>
      <c r="LCF1047787" s="1"/>
      <c r="LCG1047787" s="1"/>
      <c r="LCH1047787" s="1"/>
      <c r="LCI1047787" s="1"/>
      <c r="LCJ1047787" s="1"/>
      <c r="LCK1047787" s="1"/>
      <c r="LCL1047787" s="1"/>
      <c r="LCM1047787" s="1"/>
      <c r="LCN1047787" s="1"/>
      <c r="LCO1047787" s="1"/>
      <c r="LCP1047787" s="1"/>
      <c r="LCQ1047787" s="1"/>
      <c r="LCR1047787" s="1"/>
      <c r="LCS1047787" s="1"/>
      <c r="LCT1047787" s="1"/>
      <c r="LCU1047787" s="1"/>
      <c r="LCV1047787" s="1"/>
      <c r="LCW1047787" s="1"/>
      <c r="LCX1047787" s="1"/>
      <c r="LCY1047787" s="1"/>
      <c r="LCZ1047787" s="1"/>
      <c r="LDA1047787" s="1"/>
      <c r="LDB1047787" s="1"/>
      <c r="LDC1047787" s="1"/>
      <c r="LDD1047787" s="1"/>
      <c r="LDE1047787" s="1"/>
      <c r="LDF1047787" s="1"/>
      <c r="LDG1047787" s="1"/>
      <c r="LDH1047787" s="1"/>
      <c r="LDI1047787" s="1"/>
      <c r="LDJ1047787" s="1"/>
      <c r="LDK1047787" s="1"/>
      <c r="LDL1047787" s="1"/>
      <c r="LDM1047787" s="1"/>
      <c r="LDN1047787" s="1"/>
      <c r="LDO1047787" s="1"/>
      <c r="LDP1047787" s="1"/>
      <c r="LDQ1047787" s="1"/>
      <c r="LDR1047787" s="1"/>
      <c r="LDS1047787" s="1"/>
      <c r="LDT1047787" s="1"/>
      <c r="LDU1047787" s="1"/>
      <c r="LDV1047787" s="1"/>
      <c r="LDW1047787" s="1"/>
      <c r="LDX1047787" s="1"/>
      <c r="LDY1047787" s="1"/>
      <c r="LDZ1047787" s="1"/>
      <c r="LEA1047787" s="1"/>
      <c r="LEB1047787" s="1"/>
      <c r="LEC1047787" s="1"/>
      <c r="LED1047787" s="1"/>
      <c r="LEE1047787" s="1"/>
      <c r="LEF1047787" s="1"/>
      <c r="LEG1047787" s="1"/>
      <c r="LEH1047787" s="1"/>
      <c r="LEI1047787" s="1"/>
      <c r="LEJ1047787" s="1"/>
      <c r="LEK1047787" s="1"/>
      <c r="LEL1047787" s="1"/>
      <c r="LEM1047787" s="1"/>
      <c r="LEN1047787" s="1"/>
      <c r="LEO1047787" s="1"/>
      <c r="LEP1047787" s="1"/>
      <c r="LEQ1047787" s="1"/>
      <c r="LER1047787" s="1"/>
      <c r="LES1047787" s="1"/>
      <c r="LET1047787" s="1"/>
      <c r="LEU1047787" s="1"/>
      <c r="LEV1047787" s="1"/>
      <c r="LEW1047787" s="1"/>
      <c r="LEX1047787" s="1"/>
      <c r="LEY1047787" s="1"/>
      <c r="LEZ1047787" s="1"/>
      <c r="LFA1047787" s="1"/>
      <c r="LFB1047787" s="1"/>
      <c r="LFC1047787" s="1"/>
      <c r="LFD1047787" s="1"/>
      <c r="LFE1047787" s="1"/>
      <c r="LFF1047787" s="1"/>
      <c r="LFG1047787" s="1"/>
      <c r="LFH1047787" s="1"/>
      <c r="LFI1047787" s="1"/>
      <c r="LFJ1047787" s="1"/>
      <c r="LFK1047787" s="1"/>
      <c r="LFL1047787" s="1"/>
      <c r="LFM1047787" s="1"/>
      <c r="LFN1047787" s="1"/>
      <c r="LFO1047787" s="1"/>
      <c r="LFP1047787" s="1"/>
      <c r="LFQ1047787" s="1"/>
      <c r="LFR1047787" s="1"/>
      <c r="LFS1047787" s="1"/>
      <c r="LFT1047787" s="1"/>
      <c r="LFU1047787" s="1"/>
      <c r="LFV1047787" s="1"/>
      <c r="LFW1047787" s="1"/>
      <c r="LFX1047787" s="1"/>
      <c r="LFY1047787" s="1"/>
      <c r="LFZ1047787" s="1"/>
      <c r="LGA1047787" s="1"/>
      <c r="LGB1047787" s="1"/>
      <c r="LGC1047787" s="1"/>
      <c r="LGD1047787" s="1"/>
      <c r="LGE1047787" s="1"/>
      <c r="LGF1047787" s="1"/>
      <c r="LGG1047787" s="1"/>
      <c r="LGH1047787" s="1"/>
      <c r="LGI1047787" s="1"/>
      <c r="LGJ1047787" s="1"/>
      <c r="LGK1047787" s="1"/>
      <c r="LGL1047787" s="1"/>
      <c r="LGM1047787" s="1"/>
      <c r="LGN1047787" s="1"/>
      <c r="LGO1047787" s="1"/>
      <c r="LGP1047787" s="1"/>
      <c r="LGQ1047787" s="1"/>
      <c r="LGR1047787" s="1"/>
      <c r="LGS1047787" s="1"/>
      <c r="LGT1047787" s="1"/>
      <c r="LGU1047787" s="1"/>
      <c r="LGV1047787" s="1"/>
      <c r="LGW1047787" s="1"/>
      <c r="LGX1047787" s="1"/>
      <c r="LGY1047787" s="1"/>
      <c r="LGZ1047787" s="1"/>
      <c r="LHA1047787" s="1"/>
      <c r="LHB1047787" s="1"/>
      <c r="LHC1047787" s="1"/>
      <c r="LHD1047787" s="1"/>
      <c r="LHE1047787" s="1"/>
      <c r="LHF1047787" s="1"/>
      <c r="LHG1047787" s="1"/>
      <c r="LHH1047787" s="1"/>
      <c r="LHI1047787" s="1"/>
      <c r="LHJ1047787" s="1"/>
      <c r="LHK1047787" s="1"/>
      <c r="LHL1047787" s="1"/>
      <c r="LHM1047787" s="1"/>
      <c r="LHN1047787" s="1"/>
      <c r="LHO1047787" s="1"/>
      <c r="LHP1047787" s="1"/>
      <c r="LHQ1047787" s="1"/>
      <c r="LHR1047787" s="1"/>
      <c r="LHS1047787" s="1"/>
      <c r="LHT1047787" s="1"/>
      <c r="LHU1047787" s="1"/>
      <c r="LHV1047787" s="1"/>
      <c r="LHW1047787" s="1"/>
      <c r="LHX1047787" s="1"/>
      <c r="LHY1047787" s="1"/>
      <c r="LHZ1047787" s="1"/>
      <c r="LIA1047787" s="1"/>
      <c r="LIB1047787" s="1"/>
      <c r="LIC1047787" s="1"/>
      <c r="LID1047787" s="1"/>
      <c r="LIE1047787" s="1"/>
      <c r="LIF1047787" s="1"/>
      <c r="LIG1047787" s="1"/>
      <c r="LIH1047787" s="1"/>
      <c r="LII1047787" s="1"/>
      <c r="LIJ1047787" s="1"/>
      <c r="LIK1047787" s="1"/>
      <c r="LIL1047787" s="1"/>
      <c r="LIM1047787" s="1"/>
      <c r="LIN1047787" s="1"/>
      <c r="LIO1047787" s="1"/>
      <c r="LIP1047787" s="1"/>
      <c r="LIQ1047787" s="1"/>
      <c r="LIR1047787" s="1"/>
      <c r="LIS1047787" s="1"/>
      <c r="LIT1047787" s="1"/>
      <c r="LIU1047787" s="1"/>
      <c r="LIV1047787" s="1"/>
      <c r="LIW1047787" s="1"/>
      <c r="LIX1047787" s="1"/>
      <c r="LIY1047787" s="1"/>
      <c r="LIZ1047787" s="1"/>
      <c r="LJA1047787" s="1"/>
      <c r="LJB1047787" s="1"/>
      <c r="LJC1047787" s="1"/>
      <c r="LJD1047787" s="1"/>
      <c r="LJE1047787" s="1"/>
      <c r="LJF1047787" s="1"/>
      <c r="LJG1047787" s="1"/>
      <c r="LJH1047787" s="1"/>
      <c r="LJI1047787" s="1"/>
      <c r="LJJ1047787" s="1"/>
      <c r="LJK1047787" s="1"/>
      <c r="LJL1047787" s="1"/>
      <c r="LJM1047787" s="1"/>
      <c r="LJN1047787" s="1"/>
      <c r="LJO1047787" s="1"/>
      <c r="LJP1047787" s="1"/>
      <c r="LJQ1047787" s="1"/>
      <c r="LJR1047787" s="1"/>
      <c r="LJS1047787" s="1"/>
      <c r="LJT1047787" s="1"/>
      <c r="LJU1047787" s="1"/>
      <c r="LJV1047787" s="1"/>
      <c r="LJW1047787" s="1"/>
      <c r="LJX1047787" s="1"/>
      <c r="LJY1047787" s="1"/>
      <c r="LJZ1047787" s="1"/>
      <c r="LKA1047787" s="1"/>
      <c r="LKB1047787" s="1"/>
      <c r="LKC1047787" s="1"/>
      <c r="LKD1047787" s="1"/>
      <c r="LKE1047787" s="1"/>
      <c r="LKF1047787" s="1"/>
      <c r="LKG1047787" s="1"/>
      <c r="LKH1047787" s="1"/>
      <c r="LKI1047787" s="1"/>
      <c r="LKJ1047787" s="1"/>
      <c r="LKK1047787" s="1"/>
      <c r="LKL1047787" s="1"/>
      <c r="LKM1047787" s="1"/>
      <c r="LKN1047787" s="1"/>
      <c r="LKO1047787" s="1"/>
      <c r="LKP1047787" s="1"/>
      <c r="LKQ1047787" s="1"/>
      <c r="LKR1047787" s="1"/>
      <c r="LKS1047787" s="1"/>
      <c r="LKT1047787" s="1"/>
      <c r="LKU1047787" s="1"/>
      <c r="LKV1047787" s="1"/>
      <c r="LKW1047787" s="1"/>
      <c r="LKX1047787" s="1"/>
      <c r="LKY1047787" s="1"/>
      <c r="LKZ1047787" s="1"/>
      <c r="LLA1047787" s="1"/>
      <c r="LLB1047787" s="1"/>
      <c r="LLC1047787" s="1"/>
      <c r="LLD1047787" s="1"/>
      <c r="LLE1047787" s="1"/>
      <c r="LLF1047787" s="1"/>
      <c r="LLG1047787" s="1"/>
      <c r="LLH1047787" s="1"/>
      <c r="LLI1047787" s="1"/>
      <c r="LLJ1047787" s="1"/>
      <c r="LLK1047787" s="1"/>
      <c r="LLL1047787" s="1"/>
      <c r="LLM1047787" s="1"/>
      <c r="LLN1047787" s="1"/>
      <c r="LLO1047787" s="1"/>
      <c r="LLP1047787" s="1"/>
      <c r="LLQ1047787" s="1"/>
      <c r="LLR1047787" s="1"/>
      <c r="LLS1047787" s="1"/>
      <c r="LLT1047787" s="1"/>
      <c r="LLU1047787" s="1"/>
      <c r="LLV1047787" s="1"/>
      <c r="LLW1047787" s="1"/>
      <c r="LLX1047787" s="1"/>
      <c r="LLY1047787" s="1"/>
      <c r="LLZ1047787" s="1"/>
      <c r="LMA1047787" s="1"/>
      <c r="LMB1047787" s="1"/>
      <c r="LMC1047787" s="1"/>
      <c r="LMD1047787" s="1"/>
      <c r="LME1047787" s="1"/>
      <c r="LMF1047787" s="1"/>
      <c r="LMG1047787" s="1"/>
      <c r="LMH1047787" s="1"/>
      <c r="LMI1047787" s="1"/>
      <c r="LMJ1047787" s="1"/>
      <c r="LMK1047787" s="1"/>
      <c r="LML1047787" s="1"/>
      <c r="LMM1047787" s="1"/>
      <c r="LMN1047787" s="1"/>
      <c r="LMO1047787" s="1"/>
      <c r="LMP1047787" s="1"/>
      <c r="LMQ1047787" s="1"/>
      <c r="LMR1047787" s="1"/>
      <c r="LMS1047787" s="1"/>
      <c r="LMT1047787" s="1"/>
      <c r="LMU1047787" s="1"/>
      <c r="LMV1047787" s="1"/>
      <c r="LMW1047787" s="1"/>
      <c r="LMX1047787" s="1"/>
      <c r="LMY1047787" s="1"/>
      <c r="LMZ1047787" s="1"/>
      <c r="LNA1047787" s="1"/>
      <c r="LNB1047787" s="1"/>
      <c r="LNC1047787" s="1"/>
      <c r="LND1047787" s="1"/>
      <c r="LNE1047787" s="1"/>
      <c r="LNF1047787" s="1"/>
      <c r="LNG1047787" s="1"/>
      <c r="LNH1047787" s="1"/>
      <c r="LNI1047787" s="1"/>
      <c r="LNJ1047787" s="1"/>
      <c r="LNK1047787" s="1"/>
      <c r="LNL1047787" s="1"/>
      <c r="LNM1047787" s="1"/>
      <c r="LNN1047787" s="1"/>
      <c r="LNO1047787" s="1"/>
      <c r="LNP1047787" s="1"/>
      <c r="LNQ1047787" s="1"/>
      <c r="LNR1047787" s="1"/>
      <c r="LNS1047787" s="1"/>
      <c r="LNT1047787" s="1"/>
      <c r="LNU1047787" s="1"/>
      <c r="LNV1047787" s="1"/>
      <c r="LNW1047787" s="1"/>
      <c r="LNX1047787" s="1"/>
      <c r="LNY1047787" s="1"/>
      <c r="LNZ1047787" s="1"/>
      <c r="LOA1047787" s="1"/>
      <c r="LOB1047787" s="1"/>
      <c r="LOC1047787" s="1"/>
      <c r="LOD1047787" s="1"/>
      <c r="LOE1047787" s="1"/>
      <c r="LOF1047787" s="1"/>
      <c r="LOG1047787" s="1"/>
      <c r="LOH1047787" s="1"/>
      <c r="LOI1047787" s="1"/>
      <c r="LOJ1047787" s="1"/>
      <c r="LOK1047787" s="1"/>
      <c r="LOL1047787" s="1"/>
      <c r="LOM1047787" s="1"/>
      <c r="LON1047787" s="1"/>
      <c r="LOO1047787" s="1"/>
      <c r="LOP1047787" s="1"/>
      <c r="LOQ1047787" s="1"/>
      <c r="LOR1047787" s="1"/>
      <c r="LOS1047787" s="1"/>
      <c r="LOT1047787" s="1"/>
      <c r="LOU1047787" s="1"/>
      <c r="LOV1047787" s="1"/>
      <c r="LOW1047787" s="1"/>
      <c r="LOX1047787" s="1"/>
      <c r="LOY1047787" s="1"/>
      <c r="LOZ1047787" s="1"/>
      <c r="LPA1047787" s="1"/>
      <c r="LPB1047787" s="1"/>
      <c r="LPC1047787" s="1"/>
      <c r="LPD1047787" s="1"/>
      <c r="LPE1047787" s="1"/>
      <c r="LPF1047787" s="1"/>
      <c r="LPG1047787" s="1"/>
      <c r="LPH1047787" s="1"/>
      <c r="LPI1047787" s="1"/>
      <c r="LPJ1047787" s="1"/>
      <c r="LPK1047787" s="1"/>
      <c r="LPL1047787" s="1"/>
      <c r="LPM1047787" s="1"/>
      <c r="LPN1047787" s="1"/>
      <c r="LPO1047787" s="1"/>
      <c r="LPP1047787" s="1"/>
      <c r="LPQ1047787" s="1"/>
      <c r="LPR1047787" s="1"/>
      <c r="LPS1047787" s="1"/>
      <c r="LPT1047787" s="1"/>
      <c r="LPU1047787" s="1"/>
      <c r="LPV1047787" s="1"/>
      <c r="LPW1047787" s="1"/>
      <c r="LPX1047787" s="1"/>
      <c r="LPY1047787" s="1"/>
      <c r="LPZ1047787" s="1"/>
      <c r="LQA1047787" s="1"/>
      <c r="LQB1047787" s="1"/>
      <c r="LQC1047787" s="1"/>
      <c r="LQD1047787" s="1"/>
      <c r="LQE1047787" s="1"/>
      <c r="LQF1047787" s="1"/>
      <c r="LQG1047787" s="1"/>
      <c r="LQH1047787" s="1"/>
      <c r="LQI1047787" s="1"/>
      <c r="LQJ1047787" s="1"/>
      <c r="LQK1047787" s="1"/>
      <c r="LQL1047787" s="1"/>
      <c r="LQM1047787" s="1"/>
      <c r="LQN1047787" s="1"/>
      <c r="LQO1047787" s="1"/>
      <c r="LQP1047787" s="1"/>
      <c r="LQQ1047787" s="1"/>
      <c r="LQR1047787" s="1"/>
      <c r="LQS1047787" s="1"/>
      <c r="LQT1047787" s="1"/>
      <c r="LQU1047787" s="1"/>
      <c r="LQV1047787" s="1"/>
      <c r="LQW1047787" s="1"/>
      <c r="LQX1047787" s="1"/>
      <c r="LQY1047787" s="1"/>
      <c r="LQZ1047787" s="1"/>
      <c r="LRA1047787" s="1"/>
      <c r="LRB1047787" s="1"/>
      <c r="LRC1047787" s="1"/>
      <c r="LRD1047787" s="1"/>
      <c r="LRE1047787" s="1"/>
      <c r="LRF1047787" s="1"/>
      <c r="LRG1047787" s="1"/>
      <c r="LRH1047787" s="1"/>
      <c r="LRI1047787" s="1"/>
      <c r="LRJ1047787" s="1"/>
      <c r="LRK1047787" s="1"/>
      <c r="LRL1047787" s="1"/>
      <c r="LRM1047787" s="1"/>
      <c r="LRN1047787" s="1"/>
      <c r="LRO1047787" s="1"/>
      <c r="LRP1047787" s="1"/>
      <c r="LRQ1047787" s="1"/>
      <c r="LRR1047787" s="1"/>
      <c r="LRS1047787" s="1"/>
      <c r="LRT1047787" s="1"/>
      <c r="LRU1047787" s="1"/>
      <c r="LRV1047787" s="1"/>
      <c r="LRW1047787" s="1"/>
      <c r="LRX1047787" s="1"/>
      <c r="LRY1047787" s="1"/>
      <c r="LRZ1047787" s="1"/>
      <c r="LSA1047787" s="1"/>
      <c r="LSB1047787" s="1"/>
      <c r="LSC1047787" s="1"/>
      <c r="LSD1047787" s="1"/>
      <c r="LSE1047787" s="1"/>
      <c r="LSF1047787" s="1"/>
      <c r="LSG1047787" s="1"/>
      <c r="LSH1047787" s="1"/>
      <c r="LSI1047787" s="1"/>
      <c r="LSJ1047787" s="1"/>
      <c r="LSK1047787" s="1"/>
      <c r="LSL1047787" s="1"/>
      <c r="LSM1047787" s="1"/>
      <c r="LSN1047787" s="1"/>
      <c r="LSO1047787" s="1"/>
      <c r="LSP1047787" s="1"/>
      <c r="LSQ1047787" s="1"/>
      <c r="LSR1047787" s="1"/>
      <c r="LSS1047787" s="1"/>
      <c r="LST1047787" s="1"/>
      <c r="LSU1047787" s="1"/>
      <c r="LSV1047787" s="1"/>
      <c r="LSW1047787" s="1"/>
      <c r="LSX1047787" s="1"/>
      <c r="LSY1047787" s="1"/>
      <c r="LSZ1047787" s="1"/>
      <c r="LTA1047787" s="1"/>
      <c r="LTB1047787" s="1"/>
      <c r="LTC1047787" s="1"/>
      <c r="LTD1047787" s="1"/>
      <c r="LTE1047787" s="1"/>
      <c r="LTF1047787" s="1"/>
      <c r="LTG1047787" s="1"/>
      <c r="LTH1047787" s="1"/>
      <c r="LTI1047787" s="1"/>
      <c r="LTJ1047787" s="1"/>
      <c r="LTK1047787" s="1"/>
      <c r="LTL1047787" s="1"/>
      <c r="LTM1047787" s="1"/>
      <c r="LTN1047787" s="1"/>
      <c r="LTO1047787" s="1"/>
      <c r="LTP1047787" s="1"/>
      <c r="LTQ1047787" s="1"/>
      <c r="LTR1047787" s="1"/>
      <c r="LTS1047787" s="1"/>
      <c r="LTT1047787" s="1"/>
      <c r="LTU1047787" s="1"/>
      <c r="LTV1047787" s="1"/>
      <c r="LTW1047787" s="1"/>
      <c r="LTX1047787" s="1"/>
      <c r="LTY1047787" s="1"/>
      <c r="LTZ1047787" s="1"/>
      <c r="LUA1047787" s="1"/>
      <c r="LUB1047787" s="1"/>
      <c r="LUC1047787" s="1"/>
      <c r="LUD1047787" s="1"/>
      <c r="LUE1047787" s="1"/>
      <c r="LUF1047787" s="1"/>
      <c r="LUG1047787" s="1"/>
      <c r="LUH1047787" s="1"/>
      <c r="LUI1047787" s="1"/>
      <c r="LUJ1047787" s="1"/>
      <c r="LUK1047787" s="1"/>
      <c r="LUL1047787" s="1"/>
      <c r="LUM1047787" s="1"/>
      <c r="LUN1047787" s="1"/>
      <c r="LUO1047787" s="1"/>
      <c r="LUP1047787" s="1"/>
      <c r="LUQ1047787" s="1"/>
      <c r="LUR1047787" s="1"/>
      <c r="LUS1047787" s="1"/>
      <c r="LUT1047787" s="1"/>
      <c r="LUU1047787" s="1"/>
      <c r="LUV1047787" s="1"/>
      <c r="LUW1047787" s="1"/>
      <c r="LUX1047787" s="1"/>
      <c r="LUY1047787" s="1"/>
      <c r="LUZ1047787" s="1"/>
      <c r="LVA1047787" s="1"/>
      <c r="LVB1047787" s="1"/>
      <c r="LVC1047787" s="1"/>
      <c r="LVD1047787" s="1"/>
      <c r="LVE1047787" s="1"/>
      <c r="LVF1047787" s="1"/>
      <c r="LVG1047787" s="1"/>
      <c r="LVH1047787" s="1"/>
      <c r="LVI1047787" s="1"/>
      <c r="LVJ1047787" s="1"/>
      <c r="LVK1047787" s="1"/>
      <c r="LVL1047787" s="1"/>
      <c r="LVM1047787" s="1"/>
      <c r="LVN1047787" s="1"/>
      <c r="LVO1047787" s="1"/>
      <c r="LVP1047787" s="1"/>
      <c r="LVQ1047787" s="1"/>
      <c r="LVR1047787" s="1"/>
      <c r="LVS1047787" s="1"/>
      <c r="LVT1047787" s="1"/>
      <c r="LVU1047787" s="1"/>
      <c r="LVV1047787" s="1"/>
      <c r="LVW1047787" s="1"/>
      <c r="LVX1047787" s="1"/>
      <c r="LVY1047787" s="1"/>
      <c r="LVZ1047787" s="1"/>
      <c r="LWA1047787" s="1"/>
      <c r="LWB1047787" s="1"/>
      <c r="LWC1047787" s="1"/>
      <c r="LWD1047787" s="1"/>
      <c r="LWE1047787" s="1"/>
      <c r="LWF1047787" s="1"/>
      <c r="LWG1047787" s="1"/>
      <c r="LWH1047787" s="1"/>
      <c r="LWI1047787" s="1"/>
      <c r="LWJ1047787" s="1"/>
      <c r="LWK1047787" s="1"/>
      <c r="LWL1047787" s="1"/>
      <c r="LWM1047787" s="1"/>
      <c r="LWN1047787" s="1"/>
      <c r="LWO1047787" s="1"/>
      <c r="LWP1047787" s="1"/>
      <c r="LWQ1047787" s="1"/>
      <c r="LWR1047787" s="1"/>
      <c r="LWS1047787" s="1"/>
      <c r="LWT1047787" s="1"/>
      <c r="LWU1047787" s="1"/>
      <c r="LWV1047787" s="1"/>
      <c r="LWW1047787" s="1"/>
      <c r="LWX1047787" s="1"/>
      <c r="LWY1047787" s="1"/>
      <c r="LWZ1047787" s="1"/>
      <c r="LXA1047787" s="1"/>
      <c r="LXB1047787" s="1"/>
      <c r="LXC1047787" s="1"/>
      <c r="LXD1047787" s="1"/>
      <c r="LXE1047787" s="1"/>
      <c r="LXF1047787" s="1"/>
      <c r="LXG1047787" s="1"/>
      <c r="LXH1047787" s="1"/>
      <c r="LXI1047787" s="1"/>
      <c r="LXJ1047787" s="1"/>
      <c r="LXK1047787" s="1"/>
      <c r="LXL1047787" s="1"/>
      <c r="LXM1047787" s="1"/>
      <c r="LXN1047787" s="1"/>
      <c r="LXO1047787" s="1"/>
      <c r="LXP1047787" s="1"/>
      <c r="LXQ1047787" s="1"/>
      <c r="LXR1047787" s="1"/>
      <c r="LXS1047787" s="1"/>
      <c r="LXT1047787" s="1"/>
      <c r="LXU1047787" s="1"/>
      <c r="LXV1047787" s="1"/>
      <c r="LXW1047787" s="1"/>
      <c r="LXX1047787" s="1"/>
      <c r="LXY1047787" s="1"/>
      <c r="LXZ1047787" s="1"/>
      <c r="LYA1047787" s="1"/>
      <c r="LYB1047787" s="1"/>
      <c r="LYC1047787" s="1"/>
      <c r="LYD1047787" s="1"/>
      <c r="LYE1047787" s="1"/>
      <c r="LYF1047787" s="1"/>
      <c r="LYG1047787" s="1"/>
      <c r="LYH1047787" s="1"/>
      <c r="LYI1047787" s="1"/>
      <c r="LYJ1047787" s="1"/>
      <c r="LYK1047787" s="1"/>
      <c r="LYL1047787" s="1"/>
      <c r="LYM1047787" s="1"/>
      <c r="LYN1047787" s="1"/>
      <c r="LYO1047787" s="1"/>
      <c r="LYP1047787" s="1"/>
      <c r="LYQ1047787" s="1"/>
      <c r="LYR1047787" s="1"/>
      <c r="LYS1047787" s="1"/>
      <c r="LYT1047787" s="1"/>
      <c r="LYU1047787" s="1"/>
      <c r="LYV1047787" s="1"/>
      <c r="LYW1047787" s="1"/>
      <c r="LYX1047787" s="1"/>
      <c r="LYY1047787" s="1"/>
      <c r="LYZ1047787" s="1"/>
      <c r="LZA1047787" s="1"/>
      <c r="LZB1047787" s="1"/>
      <c r="LZC1047787" s="1"/>
      <c r="LZD1047787" s="1"/>
      <c r="LZE1047787" s="1"/>
      <c r="LZF1047787" s="1"/>
      <c r="LZG1047787" s="1"/>
      <c r="LZH1047787" s="1"/>
      <c r="LZI1047787" s="1"/>
      <c r="LZJ1047787" s="1"/>
      <c r="LZK1047787" s="1"/>
      <c r="LZL1047787" s="1"/>
      <c r="LZM1047787" s="1"/>
      <c r="LZN1047787" s="1"/>
      <c r="LZO1047787" s="1"/>
      <c r="LZP1047787" s="1"/>
      <c r="LZQ1047787" s="1"/>
      <c r="LZR1047787" s="1"/>
      <c r="LZS1047787" s="1"/>
      <c r="LZT1047787" s="1"/>
      <c r="LZU1047787" s="1"/>
      <c r="LZV1047787" s="1"/>
      <c r="LZW1047787" s="1"/>
      <c r="LZX1047787" s="1"/>
      <c r="LZY1047787" s="1"/>
      <c r="LZZ1047787" s="1"/>
      <c r="MAA1047787" s="1"/>
      <c r="MAB1047787" s="1"/>
      <c r="MAC1047787" s="1"/>
      <c r="MAD1047787" s="1"/>
      <c r="MAE1047787" s="1"/>
      <c r="MAF1047787" s="1"/>
      <c r="MAG1047787" s="1"/>
      <c r="MAH1047787" s="1"/>
      <c r="MAI1047787" s="1"/>
      <c r="MAJ1047787" s="1"/>
      <c r="MAK1047787" s="1"/>
      <c r="MAL1047787" s="1"/>
      <c r="MAM1047787" s="1"/>
      <c r="MAN1047787" s="1"/>
      <c r="MAO1047787" s="1"/>
      <c r="MAP1047787" s="1"/>
      <c r="MAQ1047787" s="1"/>
      <c r="MAR1047787" s="1"/>
      <c r="MAS1047787" s="1"/>
      <c r="MAT1047787" s="1"/>
      <c r="MAU1047787" s="1"/>
      <c r="MAV1047787" s="1"/>
      <c r="MAW1047787" s="1"/>
      <c r="MAX1047787" s="1"/>
      <c r="MAY1047787" s="1"/>
      <c r="MAZ1047787" s="1"/>
      <c r="MBA1047787" s="1"/>
      <c r="MBB1047787" s="1"/>
      <c r="MBC1047787" s="1"/>
      <c r="MBD1047787" s="1"/>
      <c r="MBE1047787" s="1"/>
      <c r="MBF1047787" s="1"/>
      <c r="MBG1047787" s="1"/>
      <c r="MBH1047787" s="1"/>
      <c r="MBI1047787" s="1"/>
      <c r="MBJ1047787" s="1"/>
      <c r="MBK1047787" s="1"/>
      <c r="MBL1047787" s="1"/>
      <c r="MBM1047787" s="1"/>
      <c r="MBN1047787" s="1"/>
      <c r="MBO1047787" s="1"/>
      <c r="MBP1047787" s="1"/>
      <c r="MBQ1047787" s="1"/>
      <c r="MBR1047787" s="1"/>
      <c r="MBS1047787" s="1"/>
      <c r="MBT1047787" s="1"/>
      <c r="MBU1047787" s="1"/>
      <c r="MBV1047787" s="1"/>
      <c r="MBW1047787" s="1"/>
      <c r="MBX1047787" s="1"/>
      <c r="MBY1047787" s="1"/>
      <c r="MBZ1047787" s="1"/>
      <c r="MCA1047787" s="1"/>
      <c r="MCB1047787" s="1"/>
      <c r="MCC1047787" s="1"/>
      <c r="MCD1047787" s="1"/>
      <c r="MCE1047787" s="1"/>
      <c r="MCF1047787" s="1"/>
      <c r="MCG1047787" s="1"/>
      <c r="MCH1047787" s="1"/>
      <c r="MCI1047787" s="1"/>
      <c r="MCJ1047787" s="1"/>
      <c r="MCK1047787" s="1"/>
      <c r="MCL1047787" s="1"/>
      <c r="MCM1047787" s="1"/>
      <c r="MCN1047787" s="1"/>
      <c r="MCO1047787" s="1"/>
      <c r="MCP1047787" s="1"/>
      <c r="MCQ1047787" s="1"/>
      <c r="MCR1047787" s="1"/>
      <c r="MCS1047787" s="1"/>
      <c r="MCT1047787" s="1"/>
      <c r="MCU1047787" s="1"/>
      <c r="MCV1047787" s="1"/>
      <c r="MCW1047787" s="1"/>
      <c r="MCX1047787" s="1"/>
      <c r="MCY1047787" s="1"/>
      <c r="MCZ1047787" s="1"/>
      <c r="MDA1047787" s="1"/>
      <c r="MDB1047787" s="1"/>
      <c r="MDC1047787" s="1"/>
      <c r="MDD1047787" s="1"/>
      <c r="MDE1047787" s="1"/>
      <c r="MDF1047787" s="1"/>
      <c r="MDG1047787" s="1"/>
      <c r="MDH1047787" s="1"/>
      <c r="MDI1047787" s="1"/>
      <c r="MDJ1047787" s="1"/>
      <c r="MDK1047787" s="1"/>
      <c r="MDL1047787" s="1"/>
      <c r="MDM1047787" s="1"/>
      <c r="MDN1047787" s="1"/>
      <c r="MDO1047787" s="1"/>
      <c r="MDP1047787" s="1"/>
      <c r="MDQ1047787" s="1"/>
      <c r="MDR1047787" s="1"/>
      <c r="MDS1047787" s="1"/>
      <c r="MDT1047787" s="1"/>
      <c r="MDU1047787" s="1"/>
      <c r="MDV1047787" s="1"/>
      <c r="MDW1047787" s="1"/>
      <c r="MDX1047787" s="1"/>
      <c r="MDY1047787" s="1"/>
      <c r="MDZ1047787" s="1"/>
      <c r="MEA1047787" s="1"/>
      <c r="MEB1047787" s="1"/>
      <c r="MEC1047787" s="1"/>
      <c r="MED1047787" s="1"/>
      <c r="MEE1047787" s="1"/>
      <c r="MEF1047787" s="1"/>
      <c r="MEG1047787" s="1"/>
      <c r="MEH1047787" s="1"/>
      <c r="MEI1047787" s="1"/>
      <c r="MEJ1047787" s="1"/>
      <c r="MEK1047787" s="1"/>
      <c r="MEL1047787" s="1"/>
      <c r="MEM1047787" s="1"/>
      <c r="MEN1047787" s="1"/>
      <c r="MEO1047787" s="1"/>
      <c r="MEP1047787" s="1"/>
      <c r="MEQ1047787" s="1"/>
      <c r="MER1047787" s="1"/>
      <c r="MES1047787" s="1"/>
      <c r="MET1047787" s="1"/>
      <c r="MEU1047787" s="1"/>
      <c r="MEV1047787" s="1"/>
      <c r="MEW1047787" s="1"/>
      <c r="MEX1047787" s="1"/>
      <c r="MEY1047787" s="1"/>
      <c r="MEZ1047787" s="1"/>
      <c r="MFA1047787" s="1"/>
      <c r="MFB1047787" s="1"/>
      <c r="MFC1047787" s="1"/>
      <c r="MFD1047787" s="1"/>
      <c r="MFE1047787" s="1"/>
      <c r="MFF1047787" s="1"/>
      <c r="MFG1047787" s="1"/>
      <c r="MFH1047787" s="1"/>
      <c r="MFI1047787" s="1"/>
      <c r="MFJ1047787" s="1"/>
      <c r="MFK1047787" s="1"/>
      <c r="MFL1047787" s="1"/>
      <c r="MFM1047787" s="1"/>
      <c r="MFN1047787" s="1"/>
      <c r="MFO1047787" s="1"/>
      <c r="MFP1047787" s="1"/>
      <c r="MFQ1047787" s="1"/>
      <c r="MFR1047787" s="1"/>
      <c r="MFS1047787" s="1"/>
      <c r="MFT1047787" s="1"/>
      <c r="MFU1047787" s="1"/>
      <c r="MFV1047787" s="1"/>
      <c r="MFW1047787" s="1"/>
      <c r="MFX1047787" s="1"/>
      <c r="MFY1047787" s="1"/>
      <c r="MFZ1047787" s="1"/>
      <c r="MGA1047787" s="1"/>
      <c r="MGB1047787" s="1"/>
      <c r="MGC1047787" s="1"/>
      <c r="MGD1047787" s="1"/>
      <c r="MGE1047787" s="1"/>
      <c r="MGF1047787" s="1"/>
      <c r="MGG1047787" s="1"/>
      <c r="MGH1047787" s="1"/>
      <c r="MGI1047787" s="1"/>
      <c r="MGJ1047787" s="1"/>
      <c r="MGK1047787" s="1"/>
      <c r="MGL1047787" s="1"/>
      <c r="MGM1047787" s="1"/>
      <c r="MGN1047787" s="1"/>
      <c r="MGO1047787" s="1"/>
      <c r="MGP1047787" s="1"/>
      <c r="MGQ1047787" s="1"/>
      <c r="MGR1047787" s="1"/>
      <c r="MGS1047787" s="1"/>
      <c r="MGT1047787" s="1"/>
      <c r="MGU1047787" s="1"/>
      <c r="MGV1047787" s="1"/>
      <c r="MGW1047787" s="1"/>
      <c r="MGX1047787" s="1"/>
      <c r="MGY1047787" s="1"/>
      <c r="MGZ1047787" s="1"/>
      <c r="MHA1047787" s="1"/>
      <c r="MHB1047787" s="1"/>
      <c r="MHC1047787" s="1"/>
      <c r="MHD1047787" s="1"/>
      <c r="MHE1047787" s="1"/>
      <c r="MHF1047787" s="1"/>
      <c r="MHG1047787" s="1"/>
      <c r="MHH1047787" s="1"/>
      <c r="MHI1047787" s="1"/>
      <c r="MHJ1047787" s="1"/>
      <c r="MHK1047787" s="1"/>
      <c r="MHL1047787" s="1"/>
      <c r="MHM1047787" s="1"/>
      <c r="MHN1047787" s="1"/>
      <c r="MHO1047787" s="1"/>
      <c r="MHP1047787" s="1"/>
      <c r="MHQ1047787" s="1"/>
      <c r="MHR1047787" s="1"/>
      <c r="MHS1047787" s="1"/>
      <c r="MHT1047787" s="1"/>
      <c r="MHU1047787" s="1"/>
      <c r="MHV1047787" s="1"/>
      <c r="MHW1047787" s="1"/>
      <c r="MHX1047787" s="1"/>
      <c r="MHY1047787" s="1"/>
      <c r="MHZ1047787" s="1"/>
      <c r="MIA1047787" s="1"/>
      <c r="MIB1047787" s="1"/>
      <c r="MIC1047787" s="1"/>
      <c r="MID1047787" s="1"/>
      <c r="MIE1047787" s="1"/>
      <c r="MIF1047787" s="1"/>
      <c r="MIG1047787" s="1"/>
      <c r="MIH1047787" s="1"/>
      <c r="MII1047787" s="1"/>
      <c r="MIJ1047787" s="1"/>
      <c r="MIK1047787" s="1"/>
      <c r="MIL1047787" s="1"/>
      <c r="MIM1047787" s="1"/>
      <c r="MIN1047787" s="1"/>
      <c r="MIO1047787" s="1"/>
      <c r="MIP1047787" s="1"/>
      <c r="MIQ1047787" s="1"/>
      <c r="MIR1047787" s="1"/>
      <c r="MIS1047787" s="1"/>
      <c r="MIT1047787" s="1"/>
      <c r="MIU1047787" s="1"/>
      <c r="MIV1047787" s="1"/>
      <c r="MIW1047787" s="1"/>
      <c r="MIX1047787" s="1"/>
      <c r="MIY1047787" s="1"/>
      <c r="MIZ1047787" s="1"/>
      <c r="MJA1047787" s="1"/>
      <c r="MJB1047787" s="1"/>
      <c r="MJC1047787" s="1"/>
      <c r="MJD1047787" s="1"/>
      <c r="MJE1047787" s="1"/>
      <c r="MJF1047787" s="1"/>
      <c r="MJG1047787" s="1"/>
      <c r="MJH1047787" s="1"/>
      <c r="MJI1047787" s="1"/>
      <c r="MJJ1047787" s="1"/>
      <c r="MJK1047787" s="1"/>
      <c r="MJL1047787" s="1"/>
      <c r="MJM1047787" s="1"/>
      <c r="MJN1047787" s="1"/>
      <c r="MJO1047787" s="1"/>
      <c r="MJP1047787" s="1"/>
      <c r="MJQ1047787" s="1"/>
      <c r="MJR1047787" s="1"/>
      <c r="MJS1047787" s="1"/>
      <c r="MJT1047787" s="1"/>
      <c r="MJU1047787" s="1"/>
      <c r="MJV1047787" s="1"/>
      <c r="MJW1047787" s="1"/>
      <c r="MJX1047787" s="1"/>
      <c r="MJY1047787" s="1"/>
      <c r="MJZ1047787" s="1"/>
      <c r="MKA1047787" s="1"/>
      <c r="MKB1047787" s="1"/>
      <c r="MKC1047787" s="1"/>
      <c r="MKD1047787" s="1"/>
      <c r="MKE1047787" s="1"/>
      <c r="MKF1047787" s="1"/>
      <c r="MKG1047787" s="1"/>
      <c r="MKH1047787" s="1"/>
      <c r="MKI1047787" s="1"/>
      <c r="MKJ1047787" s="1"/>
      <c r="MKK1047787" s="1"/>
      <c r="MKL1047787" s="1"/>
      <c r="MKM1047787" s="1"/>
      <c r="MKN1047787" s="1"/>
      <c r="MKO1047787" s="1"/>
      <c r="MKP1047787" s="1"/>
      <c r="MKQ1047787" s="1"/>
      <c r="MKR1047787" s="1"/>
      <c r="MKS1047787" s="1"/>
      <c r="MKT1047787" s="1"/>
      <c r="MKU1047787" s="1"/>
      <c r="MKV1047787" s="1"/>
      <c r="MKW1047787" s="1"/>
      <c r="MKX1047787" s="1"/>
      <c r="MKY1047787" s="1"/>
      <c r="MKZ1047787" s="1"/>
      <c r="MLA1047787" s="1"/>
      <c r="MLB1047787" s="1"/>
      <c r="MLC1047787" s="1"/>
      <c r="MLD1047787" s="1"/>
      <c r="MLE1047787" s="1"/>
      <c r="MLF1047787" s="1"/>
      <c r="MLG1047787" s="1"/>
      <c r="MLH1047787" s="1"/>
      <c r="MLI1047787" s="1"/>
      <c r="MLJ1047787" s="1"/>
      <c r="MLK1047787" s="1"/>
      <c r="MLL1047787" s="1"/>
      <c r="MLM1047787" s="1"/>
      <c r="MLN1047787" s="1"/>
      <c r="MLO1047787" s="1"/>
      <c r="MLP1047787" s="1"/>
      <c r="MLQ1047787" s="1"/>
      <c r="MLR1047787" s="1"/>
      <c r="MLS1047787" s="1"/>
      <c r="MLT1047787" s="1"/>
      <c r="MLU1047787" s="1"/>
      <c r="MLV1047787" s="1"/>
      <c r="MLW1047787" s="1"/>
      <c r="MLX1047787" s="1"/>
      <c r="MLY1047787" s="1"/>
      <c r="MLZ1047787" s="1"/>
      <c r="MMA1047787" s="1"/>
      <c r="MMB1047787" s="1"/>
      <c r="MMC1047787" s="1"/>
      <c r="MMD1047787" s="1"/>
      <c r="MME1047787" s="1"/>
      <c r="MMF1047787" s="1"/>
      <c r="MMG1047787" s="1"/>
      <c r="MMH1047787" s="1"/>
      <c r="MMI1047787" s="1"/>
      <c r="MMJ1047787" s="1"/>
      <c r="MMK1047787" s="1"/>
      <c r="MML1047787" s="1"/>
      <c r="MMM1047787" s="1"/>
      <c r="MMN1047787" s="1"/>
      <c r="MMO1047787" s="1"/>
      <c r="MMP1047787" s="1"/>
      <c r="MMQ1047787" s="1"/>
      <c r="MMR1047787" s="1"/>
      <c r="MMS1047787" s="1"/>
      <c r="MMT1047787" s="1"/>
      <c r="MMU1047787" s="1"/>
      <c r="MMV1047787" s="1"/>
      <c r="MMW1047787" s="1"/>
      <c r="MMX1047787" s="1"/>
      <c r="MMY1047787" s="1"/>
      <c r="MMZ1047787" s="1"/>
      <c r="MNA1047787" s="1"/>
      <c r="MNB1047787" s="1"/>
      <c r="MNC1047787" s="1"/>
      <c r="MND1047787" s="1"/>
      <c r="MNE1047787" s="1"/>
      <c r="MNF1047787" s="1"/>
      <c r="MNG1047787" s="1"/>
      <c r="MNH1047787" s="1"/>
      <c r="MNI1047787" s="1"/>
      <c r="MNJ1047787" s="1"/>
      <c r="MNK1047787" s="1"/>
      <c r="MNL1047787" s="1"/>
      <c r="MNM1047787" s="1"/>
      <c r="MNN1047787" s="1"/>
      <c r="MNO1047787" s="1"/>
      <c r="MNP1047787" s="1"/>
      <c r="MNQ1047787" s="1"/>
      <c r="MNR1047787" s="1"/>
      <c r="MNS1047787" s="1"/>
      <c r="MNT1047787" s="1"/>
      <c r="MNU1047787" s="1"/>
      <c r="MNV1047787" s="1"/>
      <c r="MNW1047787" s="1"/>
      <c r="MNX1047787" s="1"/>
      <c r="MNY1047787" s="1"/>
      <c r="MNZ1047787" s="1"/>
      <c r="MOA1047787" s="1"/>
      <c r="MOB1047787" s="1"/>
      <c r="MOC1047787" s="1"/>
      <c r="MOD1047787" s="1"/>
      <c r="MOE1047787" s="1"/>
      <c r="MOF1047787" s="1"/>
      <c r="MOG1047787" s="1"/>
      <c r="MOH1047787" s="1"/>
      <c r="MOI1047787" s="1"/>
      <c r="MOJ1047787" s="1"/>
      <c r="MOK1047787" s="1"/>
      <c r="MOL1047787" s="1"/>
      <c r="MOM1047787" s="1"/>
      <c r="MON1047787" s="1"/>
      <c r="MOO1047787" s="1"/>
      <c r="MOP1047787" s="1"/>
      <c r="MOQ1047787" s="1"/>
      <c r="MOR1047787" s="1"/>
      <c r="MOS1047787" s="1"/>
      <c r="MOT1047787" s="1"/>
      <c r="MOU1047787" s="1"/>
      <c r="MOV1047787" s="1"/>
      <c r="MOW1047787" s="1"/>
      <c r="MOX1047787" s="1"/>
      <c r="MOY1047787" s="1"/>
      <c r="MOZ1047787" s="1"/>
      <c r="MPA1047787" s="1"/>
      <c r="MPB1047787" s="1"/>
      <c r="MPC1047787" s="1"/>
      <c r="MPD1047787" s="1"/>
      <c r="MPE1047787" s="1"/>
      <c r="MPF1047787" s="1"/>
      <c r="MPG1047787" s="1"/>
      <c r="MPH1047787" s="1"/>
      <c r="MPI1047787" s="1"/>
      <c r="MPJ1047787" s="1"/>
      <c r="MPK1047787" s="1"/>
      <c r="MPL1047787" s="1"/>
      <c r="MPM1047787" s="1"/>
      <c r="MPN1047787" s="1"/>
      <c r="MPO1047787" s="1"/>
      <c r="MPP1047787" s="1"/>
      <c r="MPQ1047787" s="1"/>
      <c r="MPR1047787" s="1"/>
      <c r="MPS1047787" s="1"/>
      <c r="MPT1047787" s="1"/>
      <c r="MPU1047787" s="1"/>
      <c r="MPV1047787" s="1"/>
      <c r="MPW1047787" s="1"/>
      <c r="MPX1047787" s="1"/>
      <c r="MPY1047787" s="1"/>
      <c r="MPZ1047787" s="1"/>
      <c r="MQA1047787" s="1"/>
      <c r="MQB1047787" s="1"/>
      <c r="MQC1047787" s="1"/>
      <c r="MQD1047787" s="1"/>
      <c r="MQE1047787" s="1"/>
      <c r="MQF1047787" s="1"/>
      <c r="MQG1047787" s="1"/>
      <c r="MQH1047787" s="1"/>
      <c r="MQI1047787" s="1"/>
      <c r="MQJ1047787" s="1"/>
      <c r="MQK1047787" s="1"/>
      <c r="MQL1047787" s="1"/>
      <c r="MQM1047787" s="1"/>
      <c r="MQN1047787" s="1"/>
      <c r="MQO1047787" s="1"/>
      <c r="MQP1047787" s="1"/>
      <c r="MQQ1047787" s="1"/>
      <c r="MQR1047787" s="1"/>
      <c r="MQS1047787" s="1"/>
      <c r="MQT1047787" s="1"/>
      <c r="MQU1047787" s="1"/>
      <c r="MQV1047787" s="1"/>
      <c r="MQW1047787" s="1"/>
      <c r="MQX1047787" s="1"/>
      <c r="MQY1047787" s="1"/>
      <c r="MQZ1047787" s="1"/>
      <c r="MRA1047787" s="1"/>
      <c r="MRB1047787" s="1"/>
      <c r="MRC1047787" s="1"/>
      <c r="MRD1047787" s="1"/>
      <c r="MRE1047787" s="1"/>
      <c r="MRF1047787" s="1"/>
      <c r="MRG1047787" s="1"/>
      <c r="MRH1047787" s="1"/>
      <c r="MRI1047787" s="1"/>
      <c r="MRJ1047787" s="1"/>
      <c r="MRK1047787" s="1"/>
      <c r="MRL1047787" s="1"/>
      <c r="MRM1047787" s="1"/>
      <c r="MRN1047787" s="1"/>
      <c r="MRO1047787" s="1"/>
      <c r="MRP1047787" s="1"/>
      <c r="MRQ1047787" s="1"/>
      <c r="MRR1047787" s="1"/>
      <c r="MRS1047787" s="1"/>
      <c r="MRT1047787" s="1"/>
      <c r="MRU1047787" s="1"/>
      <c r="MRV1047787" s="1"/>
      <c r="MRW1047787" s="1"/>
      <c r="MRX1047787" s="1"/>
      <c r="MRY1047787" s="1"/>
      <c r="MRZ1047787" s="1"/>
      <c r="MSA1047787" s="1"/>
      <c r="MSB1047787" s="1"/>
      <c r="MSC1047787" s="1"/>
      <c r="MSD1047787" s="1"/>
      <c r="MSE1047787" s="1"/>
      <c r="MSF1047787" s="1"/>
      <c r="MSG1047787" s="1"/>
      <c r="MSH1047787" s="1"/>
      <c r="MSI1047787" s="1"/>
      <c r="MSJ1047787" s="1"/>
      <c r="MSK1047787" s="1"/>
      <c r="MSL1047787" s="1"/>
      <c r="MSM1047787" s="1"/>
      <c r="MSN1047787" s="1"/>
      <c r="MSO1047787" s="1"/>
      <c r="MSP1047787" s="1"/>
      <c r="MSQ1047787" s="1"/>
      <c r="MSR1047787" s="1"/>
      <c r="MSS1047787" s="1"/>
      <c r="MST1047787" s="1"/>
      <c r="MSU1047787" s="1"/>
      <c r="MSV1047787" s="1"/>
      <c r="MSW1047787" s="1"/>
      <c r="MSX1047787" s="1"/>
      <c r="MSY1047787" s="1"/>
      <c r="MSZ1047787" s="1"/>
      <c r="MTA1047787" s="1"/>
      <c r="MTB1047787" s="1"/>
      <c r="MTC1047787" s="1"/>
      <c r="MTD1047787" s="1"/>
      <c r="MTE1047787" s="1"/>
      <c r="MTF1047787" s="1"/>
      <c r="MTG1047787" s="1"/>
      <c r="MTH1047787" s="1"/>
      <c r="MTI1047787" s="1"/>
      <c r="MTJ1047787" s="1"/>
      <c r="MTK1047787" s="1"/>
      <c r="MTL1047787" s="1"/>
      <c r="MTM1047787" s="1"/>
      <c r="MTN1047787" s="1"/>
      <c r="MTO1047787" s="1"/>
      <c r="MTP1047787" s="1"/>
      <c r="MTQ1047787" s="1"/>
      <c r="MTR1047787" s="1"/>
      <c r="MTS1047787" s="1"/>
      <c r="MTT1047787" s="1"/>
      <c r="MTU1047787" s="1"/>
      <c r="MTV1047787" s="1"/>
      <c r="MTW1047787" s="1"/>
      <c r="MTX1047787" s="1"/>
      <c r="MTY1047787" s="1"/>
      <c r="MTZ1047787" s="1"/>
      <c r="MUA1047787" s="1"/>
      <c r="MUB1047787" s="1"/>
      <c r="MUC1047787" s="1"/>
      <c r="MUD1047787" s="1"/>
      <c r="MUE1047787" s="1"/>
      <c r="MUF1047787" s="1"/>
      <c r="MUG1047787" s="1"/>
      <c r="MUH1047787" s="1"/>
      <c r="MUI1047787" s="1"/>
      <c r="MUJ1047787" s="1"/>
      <c r="MUK1047787" s="1"/>
      <c r="MUL1047787" s="1"/>
      <c r="MUM1047787" s="1"/>
      <c r="MUN1047787" s="1"/>
      <c r="MUO1047787" s="1"/>
      <c r="MUP1047787" s="1"/>
      <c r="MUQ1047787" s="1"/>
      <c r="MUR1047787" s="1"/>
      <c r="MUS1047787" s="1"/>
      <c r="MUT1047787" s="1"/>
      <c r="MUU1047787" s="1"/>
      <c r="MUV1047787" s="1"/>
      <c r="MUW1047787" s="1"/>
      <c r="MUX1047787" s="1"/>
      <c r="MUY1047787" s="1"/>
      <c r="MUZ1047787" s="1"/>
      <c r="MVA1047787" s="1"/>
      <c r="MVB1047787" s="1"/>
      <c r="MVC1047787" s="1"/>
      <c r="MVD1047787" s="1"/>
      <c r="MVE1047787" s="1"/>
      <c r="MVF1047787" s="1"/>
      <c r="MVG1047787" s="1"/>
      <c r="MVH1047787" s="1"/>
      <c r="MVI1047787" s="1"/>
      <c r="MVJ1047787" s="1"/>
      <c r="MVK1047787" s="1"/>
      <c r="MVL1047787" s="1"/>
      <c r="MVM1047787" s="1"/>
      <c r="MVN1047787" s="1"/>
      <c r="MVO1047787" s="1"/>
      <c r="MVP1047787" s="1"/>
      <c r="MVQ1047787" s="1"/>
      <c r="MVR1047787" s="1"/>
      <c r="MVS1047787" s="1"/>
      <c r="MVT1047787" s="1"/>
      <c r="MVU1047787" s="1"/>
      <c r="MVV1047787" s="1"/>
      <c r="MVW1047787" s="1"/>
      <c r="MVX1047787" s="1"/>
      <c r="MVY1047787" s="1"/>
      <c r="MVZ1047787" s="1"/>
      <c r="MWA1047787" s="1"/>
      <c r="MWB1047787" s="1"/>
      <c r="MWC1047787" s="1"/>
      <c r="MWD1047787" s="1"/>
      <c r="MWE1047787" s="1"/>
      <c r="MWF1047787" s="1"/>
      <c r="MWG1047787" s="1"/>
      <c r="MWH1047787" s="1"/>
      <c r="MWI1047787" s="1"/>
      <c r="MWJ1047787" s="1"/>
      <c r="MWK1047787" s="1"/>
      <c r="MWL1047787" s="1"/>
      <c r="MWM1047787" s="1"/>
      <c r="MWN1047787" s="1"/>
      <c r="MWO1047787" s="1"/>
      <c r="MWP1047787" s="1"/>
      <c r="MWQ1047787" s="1"/>
      <c r="MWR1047787" s="1"/>
      <c r="MWS1047787" s="1"/>
      <c r="MWT1047787" s="1"/>
      <c r="MWU1047787" s="1"/>
      <c r="MWV1047787" s="1"/>
      <c r="MWW1047787" s="1"/>
      <c r="MWX1047787" s="1"/>
      <c r="MWY1047787" s="1"/>
      <c r="MWZ1047787" s="1"/>
      <c r="MXA1047787" s="1"/>
      <c r="MXB1047787" s="1"/>
      <c r="MXC1047787" s="1"/>
      <c r="MXD1047787" s="1"/>
      <c r="MXE1047787" s="1"/>
      <c r="MXF1047787" s="1"/>
      <c r="MXG1047787" s="1"/>
      <c r="MXH1047787" s="1"/>
      <c r="MXI1047787" s="1"/>
      <c r="MXJ1047787" s="1"/>
      <c r="MXK1047787" s="1"/>
      <c r="MXL1047787" s="1"/>
      <c r="MXM1047787" s="1"/>
      <c r="MXN1047787" s="1"/>
      <c r="MXO1047787" s="1"/>
      <c r="MXP1047787" s="1"/>
      <c r="MXQ1047787" s="1"/>
      <c r="MXR1047787" s="1"/>
      <c r="MXS1047787" s="1"/>
      <c r="MXT1047787" s="1"/>
      <c r="MXU1047787" s="1"/>
      <c r="MXV1047787" s="1"/>
      <c r="MXW1047787" s="1"/>
      <c r="MXX1047787" s="1"/>
      <c r="MXY1047787" s="1"/>
      <c r="MXZ1047787" s="1"/>
      <c r="MYA1047787" s="1"/>
      <c r="MYB1047787" s="1"/>
      <c r="MYC1047787" s="1"/>
      <c r="MYD1047787" s="1"/>
      <c r="MYE1047787" s="1"/>
      <c r="MYF1047787" s="1"/>
      <c r="MYG1047787" s="1"/>
      <c r="MYH1047787" s="1"/>
      <c r="MYI1047787" s="1"/>
      <c r="MYJ1047787" s="1"/>
      <c r="MYK1047787" s="1"/>
      <c r="MYL1047787" s="1"/>
      <c r="MYM1047787" s="1"/>
      <c r="MYN1047787" s="1"/>
      <c r="MYO1047787" s="1"/>
      <c r="MYP1047787" s="1"/>
      <c r="MYQ1047787" s="1"/>
      <c r="MYR1047787" s="1"/>
      <c r="MYS1047787" s="1"/>
      <c r="MYT1047787" s="1"/>
      <c r="MYU1047787" s="1"/>
      <c r="MYV1047787" s="1"/>
      <c r="MYW1047787" s="1"/>
      <c r="MYX1047787" s="1"/>
      <c r="MYY1047787" s="1"/>
      <c r="MYZ1047787" s="1"/>
      <c r="MZA1047787" s="1"/>
      <c r="MZB1047787" s="1"/>
      <c r="MZC1047787" s="1"/>
      <c r="MZD1047787" s="1"/>
      <c r="MZE1047787" s="1"/>
      <c r="MZF1047787" s="1"/>
      <c r="MZG1047787" s="1"/>
      <c r="MZH1047787" s="1"/>
      <c r="MZI1047787" s="1"/>
      <c r="MZJ1047787" s="1"/>
      <c r="MZK1047787" s="1"/>
      <c r="MZL1047787" s="1"/>
      <c r="MZM1047787" s="1"/>
      <c r="MZN1047787" s="1"/>
      <c r="MZO1047787" s="1"/>
      <c r="MZP1047787" s="1"/>
      <c r="MZQ1047787" s="1"/>
      <c r="MZR1047787" s="1"/>
      <c r="MZS1047787" s="1"/>
      <c r="MZT1047787" s="1"/>
      <c r="MZU1047787" s="1"/>
      <c r="MZV1047787" s="1"/>
      <c r="MZW1047787" s="1"/>
      <c r="MZX1047787" s="1"/>
      <c r="MZY1047787" s="1"/>
      <c r="MZZ1047787" s="1"/>
      <c r="NAA1047787" s="1"/>
      <c r="NAB1047787" s="1"/>
      <c r="NAC1047787" s="1"/>
      <c r="NAD1047787" s="1"/>
      <c r="NAE1047787" s="1"/>
      <c r="NAF1047787" s="1"/>
      <c r="NAG1047787" s="1"/>
      <c r="NAH1047787" s="1"/>
      <c r="NAI1047787" s="1"/>
      <c r="NAJ1047787" s="1"/>
      <c r="NAK1047787" s="1"/>
      <c r="NAL1047787" s="1"/>
      <c r="NAM1047787" s="1"/>
      <c r="NAN1047787" s="1"/>
      <c r="NAO1047787" s="1"/>
      <c r="NAP1047787" s="1"/>
      <c r="NAQ1047787" s="1"/>
      <c r="NAR1047787" s="1"/>
      <c r="NAS1047787" s="1"/>
      <c r="NAT1047787" s="1"/>
      <c r="NAU1047787" s="1"/>
      <c r="NAV1047787" s="1"/>
      <c r="NAW1047787" s="1"/>
      <c r="NAX1047787" s="1"/>
      <c r="NAY1047787" s="1"/>
      <c r="NAZ1047787" s="1"/>
      <c r="NBA1047787" s="1"/>
      <c r="NBB1047787" s="1"/>
      <c r="NBC1047787" s="1"/>
      <c r="NBD1047787" s="1"/>
      <c r="NBE1047787" s="1"/>
      <c r="NBF1047787" s="1"/>
      <c r="NBG1047787" s="1"/>
      <c r="NBH1047787" s="1"/>
      <c r="NBI1047787" s="1"/>
      <c r="NBJ1047787" s="1"/>
      <c r="NBK1047787" s="1"/>
      <c r="NBL1047787" s="1"/>
      <c r="NBM1047787" s="1"/>
      <c r="NBN1047787" s="1"/>
      <c r="NBO1047787" s="1"/>
      <c r="NBP1047787" s="1"/>
      <c r="NBQ1047787" s="1"/>
      <c r="NBR1047787" s="1"/>
      <c r="NBS1047787" s="1"/>
      <c r="NBT1047787" s="1"/>
      <c r="NBU1047787" s="1"/>
      <c r="NBV1047787" s="1"/>
      <c r="NBW1047787" s="1"/>
      <c r="NBX1047787" s="1"/>
      <c r="NBY1047787" s="1"/>
      <c r="NBZ1047787" s="1"/>
      <c r="NCA1047787" s="1"/>
      <c r="NCB1047787" s="1"/>
      <c r="NCC1047787" s="1"/>
      <c r="NCD1047787" s="1"/>
      <c r="NCE1047787" s="1"/>
      <c r="NCF1047787" s="1"/>
      <c r="NCG1047787" s="1"/>
      <c r="NCH1047787" s="1"/>
      <c r="NCI1047787" s="1"/>
      <c r="NCJ1047787" s="1"/>
      <c r="NCK1047787" s="1"/>
      <c r="NCL1047787" s="1"/>
      <c r="NCM1047787" s="1"/>
      <c r="NCN1047787" s="1"/>
      <c r="NCO1047787" s="1"/>
      <c r="NCP1047787" s="1"/>
      <c r="NCQ1047787" s="1"/>
      <c r="NCR1047787" s="1"/>
      <c r="NCS1047787" s="1"/>
      <c r="NCT1047787" s="1"/>
      <c r="NCU1047787" s="1"/>
      <c r="NCV1047787" s="1"/>
      <c r="NCW1047787" s="1"/>
      <c r="NCX1047787" s="1"/>
      <c r="NCY1047787" s="1"/>
      <c r="NCZ1047787" s="1"/>
      <c r="NDA1047787" s="1"/>
      <c r="NDB1047787" s="1"/>
      <c r="NDC1047787" s="1"/>
      <c r="NDD1047787" s="1"/>
      <c r="NDE1047787" s="1"/>
      <c r="NDF1047787" s="1"/>
      <c r="NDG1047787" s="1"/>
      <c r="NDH1047787" s="1"/>
      <c r="NDI1047787" s="1"/>
      <c r="NDJ1047787" s="1"/>
      <c r="NDK1047787" s="1"/>
      <c r="NDL1047787" s="1"/>
      <c r="NDM1047787" s="1"/>
      <c r="NDN1047787" s="1"/>
      <c r="NDO1047787" s="1"/>
      <c r="NDP1047787" s="1"/>
      <c r="NDQ1047787" s="1"/>
      <c r="NDR1047787" s="1"/>
      <c r="NDS1047787" s="1"/>
      <c r="NDT1047787" s="1"/>
      <c r="NDU1047787" s="1"/>
      <c r="NDV1047787" s="1"/>
      <c r="NDW1047787" s="1"/>
      <c r="NDX1047787" s="1"/>
      <c r="NDY1047787" s="1"/>
      <c r="NDZ1047787" s="1"/>
      <c r="NEA1047787" s="1"/>
      <c r="NEB1047787" s="1"/>
      <c r="NEC1047787" s="1"/>
      <c r="NED1047787" s="1"/>
      <c r="NEE1047787" s="1"/>
      <c r="NEF1047787" s="1"/>
      <c r="NEG1047787" s="1"/>
      <c r="NEH1047787" s="1"/>
      <c r="NEI1047787" s="1"/>
      <c r="NEJ1047787" s="1"/>
      <c r="NEK1047787" s="1"/>
      <c r="NEL1047787" s="1"/>
      <c r="NEM1047787" s="1"/>
      <c r="NEN1047787" s="1"/>
      <c r="NEO1047787" s="1"/>
      <c r="NEP1047787" s="1"/>
      <c r="NEQ1047787" s="1"/>
      <c r="NER1047787" s="1"/>
      <c r="NES1047787" s="1"/>
      <c r="NET1047787" s="1"/>
      <c r="NEU1047787" s="1"/>
      <c r="NEV1047787" s="1"/>
      <c r="NEW1047787" s="1"/>
      <c r="NEX1047787" s="1"/>
      <c r="NEY1047787" s="1"/>
      <c r="NEZ1047787" s="1"/>
      <c r="NFA1047787" s="1"/>
      <c r="NFB1047787" s="1"/>
      <c r="NFC1047787" s="1"/>
      <c r="NFD1047787" s="1"/>
      <c r="NFE1047787" s="1"/>
      <c r="NFF1047787" s="1"/>
      <c r="NFG1047787" s="1"/>
      <c r="NFH1047787" s="1"/>
      <c r="NFI1047787" s="1"/>
      <c r="NFJ1047787" s="1"/>
      <c r="NFK1047787" s="1"/>
      <c r="NFL1047787" s="1"/>
      <c r="NFM1047787" s="1"/>
      <c r="NFN1047787" s="1"/>
      <c r="NFO1047787" s="1"/>
      <c r="NFP1047787" s="1"/>
      <c r="NFQ1047787" s="1"/>
      <c r="NFR1047787" s="1"/>
      <c r="NFS1047787" s="1"/>
      <c r="NFT1047787" s="1"/>
      <c r="NFU1047787" s="1"/>
      <c r="NFV1047787" s="1"/>
      <c r="NFW1047787" s="1"/>
      <c r="NFX1047787" s="1"/>
      <c r="NFY1047787" s="1"/>
      <c r="NFZ1047787" s="1"/>
      <c r="NGA1047787" s="1"/>
      <c r="NGB1047787" s="1"/>
      <c r="NGC1047787" s="1"/>
      <c r="NGD1047787" s="1"/>
      <c r="NGE1047787" s="1"/>
      <c r="NGF1047787" s="1"/>
      <c r="NGG1047787" s="1"/>
      <c r="NGH1047787" s="1"/>
      <c r="NGI1047787" s="1"/>
      <c r="NGJ1047787" s="1"/>
      <c r="NGK1047787" s="1"/>
      <c r="NGL1047787" s="1"/>
      <c r="NGM1047787" s="1"/>
      <c r="NGN1047787" s="1"/>
      <c r="NGO1047787" s="1"/>
      <c r="NGP1047787" s="1"/>
      <c r="NGQ1047787" s="1"/>
      <c r="NGR1047787" s="1"/>
      <c r="NGS1047787" s="1"/>
      <c r="NGT1047787" s="1"/>
      <c r="NGU1047787" s="1"/>
      <c r="NGV1047787" s="1"/>
      <c r="NGW1047787" s="1"/>
      <c r="NGX1047787" s="1"/>
      <c r="NGY1047787" s="1"/>
      <c r="NGZ1047787" s="1"/>
      <c r="NHA1047787" s="1"/>
      <c r="NHB1047787" s="1"/>
      <c r="NHC1047787" s="1"/>
      <c r="NHD1047787" s="1"/>
      <c r="NHE1047787" s="1"/>
      <c r="NHF1047787" s="1"/>
      <c r="NHG1047787" s="1"/>
      <c r="NHH1047787" s="1"/>
      <c r="NHI1047787" s="1"/>
      <c r="NHJ1047787" s="1"/>
      <c r="NHK1047787" s="1"/>
      <c r="NHL1047787" s="1"/>
      <c r="NHM1047787" s="1"/>
      <c r="NHN1047787" s="1"/>
      <c r="NHO1047787" s="1"/>
      <c r="NHP1047787" s="1"/>
      <c r="NHQ1047787" s="1"/>
      <c r="NHR1047787" s="1"/>
      <c r="NHS1047787" s="1"/>
      <c r="NHT1047787" s="1"/>
      <c r="NHU1047787" s="1"/>
      <c r="NHV1047787" s="1"/>
      <c r="NHW1047787" s="1"/>
      <c r="NHX1047787" s="1"/>
      <c r="NHY1047787" s="1"/>
      <c r="NHZ1047787" s="1"/>
      <c r="NIA1047787" s="1"/>
      <c r="NIB1047787" s="1"/>
      <c r="NIC1047787" s="1"/>
      <c r="NID1047787" s="1"/>
      <c r="NIE1047787" s="1"/>
      <c r="NIF1047787" s="1"/>
      <c r="NIG1047787" s="1"/>
      <c r="NIH1047787" s="1"/>
      <c r="NII1047787" s="1"/>
      <c r="NIJ1047787" s="1"/>
      <c r="NIK1047787" s="1"/>
      <c r="NIL1047787" s="1"/>
      <c r="NIM1047787" s="1"/>
      <c r="NIN1047787" s="1"/>
      <c r="NIO1047787" s="1"/>
      <c r="NIP1047787" s="1"/>
      <c r="NIQ1047787" s="1"/>
      <c r="NIR1047787" s="1"/>
      <c r="NIS1047787" s="1"/>
      <c r="NIT1047787" s="1"/>
      <c r="NIU1047787" s="1"/>
      <c r="NIV1047787" s="1"/>
      <c r="NIW1047787" s="1"/>
      <c r="NIX1047787" s="1"/>
      <c r="NIY1047787" s="1"/>
      <c r="NIZ1047787" s="1"/>
      <c r="NJA1047787" s="1"/>
      <c r="NJB1047787" s="1"/>
      <c r="NJC1047787" s="1"/>
      <c r="NJD1047787" s="1"/>
      <c r="NJE1047787" s="1"/>
      <c r="NJF1047787" s="1"/>
      <c r="NJG1047787" s="1"/>
      <c r="NJH1047787" s="1"/>
      <c r="NJI1047787" s="1"/>
      <c r="NJJ1047787" s="1"/>
      <c r="NJK1047787" s="1"/>
      <c r="NJL1047787" s="1"/>
      <c r="NJM1047787" s="1"/>
      <c r="NJN1047787" s="1"/>
      <c r="NJO1047787" s="1"/>
      <c r="NJP1047787" s="1"/>
      <c r="NJQ1047787" s="1"/>
      <c r="NJR1047787" s="1"/>
      <c r="NJS1047787" s="1"/>
      <c r="NJT1047787" s="1"/>
      <c r="NJU1047787" s="1"/>
      <c r="NJV1047787" s="1"/>
      <c r="NJW1047787" s="1"/>
      <c r="NJX1047787" s="1"/>
      <c r="NJY1047787" s="1"/>
      <c r="NJZ1047787" s="1"/>
      <c r="NKA1047787" s="1"/>
      <c r="NKB1047787" s="1"/>
      <c r="NKC1047787" s="1"/>
      <c r="NKD1047787" s="1"/>
      <c r="NKE1047787" s="1"/>
      <c r="NKF1047787" s="1"/>
      <c r="NKG1047787" s="1"/>
      <c r="NKH1047787" s="1"/>
      <c r="NKI1047787" s="1"/>
      <c r="NKJ1047787" s="1"/>
      <c r="NKK1047787" s="1"/>
      <c r="NKL1047787" s="1"/>
      <c r="NKM1047787" s="1"/>
      <c r="NKN1047787" s="1"/>
      <c r="NKO1047787" s="1"/>
      <c r="NKP1047787" s="1"/>
      <c r="NKQ1047787" s="1"/>
      <c r="NKR1047787" s="1"/>
      <c r="NKS1047787" s="1"/>
      <c r="NKT1047787" s="1"/>
      <c r="NKU1047787" s="1"/>
      <c r="NKV1047787" s="1"/>
      <c r="NKW1047787" s="1"/>
      <c r="NKX1047787" s="1"/>
      <c r="NKY1047787" s="1"/>
      <c r="NKZ1047787" s="1"/>
      <c r="NLA1047787" s="1"/>
      <c r="NLB1047787" s="1"/>
      <c r="NLC1047787" s="1"/>
      <c r="NLD1047787" s="1"/>
      <c r="NLE1047787" s="1"/>
      <c r="NLF1047787" s="1"/>
      <c r="NLG1047787" s="1"/>
      <c r="NLH1047787" s="1"/>
      <c r="NLI1047787" s="1"/>
      <c r="NLJ1047787" s="1"/>
      <c r="NLK1047787" s="1"/>
      <c r="NLL1047787" s="1"/>
      <c r="NLM1047787" s="1"/>
      <c r="NLN1047787" s="1"/>
      <c r="NLO1047787" s="1"/>
      <c r="NLP1047787" s="1"/>
      <c r="NLQ1047787" s="1"/>
      <c r="NLR1047787" s="1"/>
      <c r="NLS1047787" s="1"/>
      <c r="NLT1047787" s="1"/>
      <c r="NLU1047787" s="1"/>
      <c r="NLV1047787" s="1"/>
      <c r="NLW1047787" s="1"/>
      <c r="NLX1047787" s="1"/>
      <c r="NLY1047787" s="1"/>
      <c r="NLZ1047787" s="1"/>
      <c r="NMA1047787" s="1"/>
      <c r="NMB1047787" s="1"/>
      <c r="NMC1047787" s="1"/>
      <c r="NMD1047787" s="1"/>
      <c r="NME1047787" s="1"/>
      <c r="NMF1047787" s="1"/>
      <c r="NMG1047787" s="1"/>
      <c r="NMH1047787" s="1"/>
      <c r="NMI1047787" s="1"/>
      <c r="NMJ1047787" s="1"/>
      <c r="NMK1047787" s="1"/>
      <c r="NML1047787" s="1"/>
      <c r="NMM1047787" s="1"/>
      <c r="NMN1047787" s="1"/>
      <c r="NMO1047787" s="1"/>
      <c r="NMP1047787" s="1"/>
      <c r="NMQ1047787" s="1"/>
      <c r="NMR1047787" s="1"/>
      <c r="NMS1047787" s="1"/>
      <c r="NMT1047787" s="1"/>
      <c r="NMU1047787" s="1"/>
      <c r="NMV1047787" s="1"/>
      <c r="NMW1047787" s="1"/>
      <c r="NMX1047787" s="1"/>
      <c r="NMY1047787" s="1"/>
      <c r="NMZ1047787" s="1"/>
      <c r="NNA1047787" s="1"/>
      <c r="NNB1047787" s="1"/>
      <c r="NNC1047787" s="1"/>
      <c r="NND1047787" s="1"/>
      <c r="NNE1047787" s="1"/>
      <c r="NNF1047787" s="1"/>
      <c r="NNG1047787" s="1"/>
      <c r="NNH1047787" s="1"/>
      <c r="NNI1047787" s="1"/>
      <c r="NNJ1047787" s="1"/>
      <c r="NNK1047787" s="1"/>
      <c r="NNL1047787" s="1"/>
      <c r="NNM1047787" s="1"/>
      <c r="NNN1047787" s="1"/>
      <c r="NNO1047787" s="1"/>
      <c r="NNP1047787" s="1"/>
      <c r="NNQ1047787" s="1"/>
      <c r="NNR1047787" s="1"/>
      <c r="NNS1047787" s="1"/>
      <c r="NNT1047787" s="1"/>
      <c r="NNU1047787" s="1"/>
      <c r="NNV1047787" s="1"/>
      <c r="NNW1047787" s="1"/>
      <c r="NNX1047787" s="1"/>
      <c r="NNY1047787" s="1"/>
      <c r="NNZ1047787" s="1"/>
      <c r="NOA1047787" s="1"/>
      <c r="NOB1047787" s="1"/>
      <c r="NOC1047787" s="1"/>
      <c r="NOD1047787" s="1"/>
      <c r="NOE1047787" s="1"/>
      <c r="NOF1047787" s="1"/>
      <c r="NOG1047787" s="1"/>
      <c r="NOH1047787" s="1"/>
      <c r="NOI1047787" s="1"/>
      <c r="NOJ1047787" s="1"/>
      <c r="NOK1047787" s="1"/>
      <c r="NOL1047787" s="1"/>
      <c r="NOM1047787" s="1"/>
      <c r="NON1047787" s="1"/>
      <c r="NOO1047787" s="1"/>
      <c r="NOP1047787" s="1"/>
      <c r="NOQ1047787" s="1"/>
      <c r="NOR1047787" s="1"/>
      <c r="NOS1047787" s="1"/>
      <c r="NOT1047787" s="1"/>
      <c r="NOU1047787" s="1"/>
      <c r="NOV1047787" s="1"/>
      <c r="NOW1047787" s="1"/>
      <c r="NOX1047787" s="1"/>
      <c r="NOY1047787" s="1"/>
      <c r="NOZ1047787" s="1"/>
      <c r="NPA1047787" s="1"/>
      <c r="NPB1047787" s="1"/>
      <c r="NPC1047787" s="1"/>
      <c r="NPD1047787" s="1"/>
      <c r="NPE1047787" s="1"/>
      <c r="NPF1047787" s="1"/>
      <c r="NPG1047787" s="1"/>
      <c r="NPH1047787" s="1"/>
      <c r="NPI1047787" s="1"/>
      <c r="NPJ1047787" s="1"/>
      <c r="NPK1047787" s="1"/>
      <c r="NPL1047787" s="1"/>
      <c r="NPM1047787" s="1"/>
      <c r="NPN1047787" s="1"/>
      <c r="NPO1047787" s="1"/>
      <c r="NPP1047787" s="1"/>
      <c r="NPQ1047787" s="1"/>
      <c r="NPR1047787" s="1"/>
      <c r="NPS1047787" s="1"/>
      <c r="NPT1047787" s="1"/>
      <c r="NPU1047787" s="1"/>
      <c r="NPV1047787" s="1"/>
      <c r="NPW1047787" s="1"/>
      <c r="NPX1047787" s="1"/>
      <c r="NPY1047787" s="1"/>
      <c r="NPZ1047787" s="1"/>
      <c r="NQA1047787" s="1"/>
      <c r="NQB1047787" s="1"/>
      <c r="NQC1047787" s="1"/>
      <c r="NQD1047787" s="1"/>
      <c r="NQE1047787" s="1"/>
      <c r="NQF1047787" s="1"/>
      <c r="NQG1047787" s="1"/>
      <c r="NQH1047787" s="1"/>
      <c r="NQI1047787" s="1"/>
      <c r="NQJ1047787" s="1"/>
      <c r="NQK1047787" s="1"/>
      <c r="NQL1047787" s="1"/>
      <c r="NQM1047787" s="1"/>
      <c r="NQN1047787" s="1"/>
      <c r="NQO1047787" s="1"/>
      <c r="NQP1047787" s="1"/>
      <c r="NQQ1047787" s="1"/>
      <c r="NQR1047787" s="1"/>
      <c r="NQS1047787" s="1"/>
      <c r="NQT1047787" s="1"/>
      <c r="NQU1047787" s="1"/>
      <c r="NQV1047787" s="1"/>
      <c r="NQW1047787" s="1"/>
      <c r="NQX1047787" s="1"/>
      <c r="NQY1047787" s="1"/>
      <c r="NQZ1047787" s="1"/>
      <c r="NRA1047787" s="1"/>
      <c r="NRB1047787" s="1"/>
      <c r="NRC1047787" s="1"/>
      <c r="NRD1047787" s="1"/>
      <c r="NRE1047787" s="1"/>
      <c r="NRF1047787" s="1"/>
      <c r="NRG1047787" s="1"/>
      <c r="NRH1047787" s="1"/>
      <c r="NRI1047787" s="1"/>
      <c r="NRJ1047787" s="1"/>
      <c r="NRK1047787" s="1"/>
      <c r="NRL1047787" s="1"/>
      <c r="NRM1047787" s="1"/>
      <c r="NRN1047787" s="1"/>
      <c r="NRO1047787" s="1"/>
      <c r="NRP1047787" s="1"/>
      <c r="NRQ1047787" s="1"/>
      <c r="NRR1047787" s="1"/>
      <c r="NRS1047787" s="1"/>
      <c r="NRT1047787" s="1"/>
      <c r="NRU1047787" s="1"/>
      <c r="NRV1047787" s="1"/>
      <c r="NRW1047787" s="1"/>
      <c r="NRX1047787" s="1"/>
      <c r="NRY1047787" s="1"/>
      <c r="NRZ1047787" s="1"/>
      <c r="NSA1047787" s="1"/>
      <c r="NSB1047787" s="1"/>
      <c r="NSC1047787" s="1"/>
      <c r="NSD1047787" s="1"/>
      <c r="NSE1047787" s="1"/>
      <c r="NSF1047787" s="1"/>
      <c r="NSG1047787" s="1"/>
      <c r="NSH1047787" s="1"/>
      <c r="NSI1047787" s="1"/>
      <c r="NSJ1047787" s="1"/>
      <c r="NSK1047787" s="1"/>
      <c r="NSL1047787" s="1"/>
      <c r="NSM1047787" s="1"/>
      <c r="NSN1047787" s="1"/>
      <c r="NSO1047787" s="1"/>
      <c r="NSP1047787" s="1"/>
      <c r="NSQ1047787" s="1"/>
      <c r="NSR1047787" s="1"/>
      <c r="NSS1047787" s="1"/>
      <c r="NST1047787" s="1"/>
      <c r="NSU1047787" s="1"/>
      <c r="NSV1047787" s="1"/>
      <c r="NSW1047787" s="1"/>
      <c r="NSX1047787" s="1"/>
      <c r="NSY1047787" s="1"/>
      <c r="NSZ1047787" s="1"/>
      <c r="NTA1047787" s="1"/>
      <c r="NTB1047787" s="1"/>
      <c r="NTC1047787" s="1"/>
      <c r="NTD1047787" s="1"/>
      <c r="NTE1047787" s="1"/>
      <c r="NTF1047787" s="1"/>
      <c r="NTG1047787" s="1"/>
      <c r="NTH1047787" s="1"/>
      <c r="NTI1047787" s="1"/>
      <c r="NTJ1047787" s="1"/>
      <c r="NTK1047787" s="1"/>
      <c r="NTL1047787" s="1"/>
      <c r="NTM1047787" s="1"/>
      <c r="NTN1047787" s="1"/>
      <c r="NTO1047787" s="1"/>
      <c r="NTP1047787" s="1"/>
      <c r="NTQ1047787" s="1"/>
      <c r="NTR1047787" s="1"/>
      <c r="NTS1047787" s="1"/>
      <c r="NTT1047787" s="1"/>
      <c r="NTU1047787" s="1"/>
      <c r="NTV1047787" s="1"/>
      <c r="NTW1047787" s="1"/>
      <c r="NTX1047787" s="1"/>
      <c r="NTY1047787" s="1"/>
      <c r="NTZ1047787" s="1"/>
      <c r="NUA1047787" s="1"/>
      <c r="NUB1047787" s="1"/>
      <c r="NUC1047787" s="1"/>
      <c r="NUD1047787" s="1"/>
      <c r="NUE1047787" s="1"/>
      <c r="NUF1047787" s="1"/>
      <c r="NUG1047787" s="1"/>
      <c r="NUH1047787" s="1"/>
      <c r="NUI1047787" s="1"/>
      <c r="NUJ1047787" s="1"/>
      <c r="NUK1047787" s="1"/>
      <c r="NUL1047787" s="1"/>
      <c r="NUM1047787" s="1"/>
      <c r="NUN1047787" s="1"/>
      <c r="NUO1047787" s="1"/>
      <c r="NUP1047787" s="1"/>
      <c r="NUQ1047787" s="1"/>
      <c r="NUR1047787" s="1"/>
      <c r="NUS1047787" s="1"/>
      <c r="NUT1047787" s="1"/>
      <c r="NUU1047787" s="1"/>
      <c r="NUV1047787" s="1"/>
      <c r="NUW1047787" s="1"/>
      <c r="NUX1047787" s="1"/>
      <c r="NUY1047787" s="1"/>
      <c r="NUZ1047787" s="1"/>
      <c r="NVA1047787" s="1"/>
      <c r="NVB1047787" s="1"/>
      <c r="NVC1047787" s="1"/>
      <c r="NVD1047787" s="1"/>
      <c r="NVE1047787" s="1"/>
      <c r="NVF1047787" s="1"/>
      <c r="NVG1047787" s="1"/>
      <c r="NVH1047787" s="1"/>
      <c r="NVI1047787" s="1"/>
      <c r="NVJ1047787" s="1"/>
      <c r="NVK1047787" s="1"/>
      <c r="NVL1047787" s="1"/>
      <c r="NVM1047787" s="1"/>
      <c r="NVN1047787" s="1"/>
      <c r="NVO1047787" s="1"/>
      <c r="NVP1047787" s="1"/>
      <c r="NVQ1047787" s="1"/>
      <c r="NVR1047787" s="1"/>
      <c r="NVS1047787" s="1"/>
      <c r="NVT1047787" s="1"/>
      <c r="NVU1047787" s="1"/>
      <c r="NVV1047787" s="1"/>
      <c r="NVW1047787" s="1"/>
      <c r="NVX1047787" s="1"/>
      <c r="NVY1047787" s="1"/>
      <c r="NVZ1047787" s="1"/>
      <c r="NWA1047787" s="1"/>
      <c r="NWB1047787" s="1"/>
      <c r="NWC1047787" s="1"/>
      <c r="NWD1047787" s="1"/>
      <c r="NWE1047787" s="1"/>
      <c r="NWF1047787" s="1"/>
      <c r="NWG1047787" s="1"/>
      <c r="NWH1047787" s="1"/>
      <c r="NWI1047787" s="1"/>
      <c r="NWJ1047787" s="1"/>
      <c r="NWK1047787" s="1"/>
      <c r="NWL1047787" s="1"/>
      <c r="NWM1047787" s="1"/>
      <c r="NWN1047787" s="1"/>
      <c r="NWO1047787" s="1"/>
      <c r="NWP1047787" s="1"/>
      <c r="NWQ1047787" s="1"/>
      <c r="NWR1047787" s="1"/>
      <c r="NWS1047787" s="1"/>
      <c r="NWT1047787" s="1"/>
      <c r="NWU1047787" s="1"/>
      <c r="NWV1047787" s="1"/>
      <c r="NWW1047787" s="1"/>
      <c r="NWX1047787" s="1"/>
      <c r="NWY1047787" s="1"/>
      <c r="NWZ1047787" s="1"/>
      <c r="NXA1047787" s="1"/>
      <c r="NXB1047787" s="1"/>
      <c r="NXC1047787" s="1"/>
      <c r="NXD1047787" s="1"/>
      <c r="NXE1047787" s="1"/>
      <c r="NXF1047787" s="1"/>
      <c r="NXG1047787" s="1"/>
      <c r="NXH1047787" s="1"/>
      <c r="NXI1047787" s="1"/>
      <c r="NXJ1047787" s="1"/>
      <c r="NXK1047787" s="1"/>
      <c r="NXL1047787" s="1"/>
      <c r="NXM1047787" s="1"/>
      <c r="NXN1047787" s="1"/>
      <c r="NXO1047787" s="1"/>
      <c r="NXP1047787" s="1"/>
      <c r="NXQ1047787" s="1"/>
      <c r="NXR1047787" s="1"/>
      <c r="NXS1047787" s="1"/>
      <c r="NXT1047787" s="1"/>
      <c r="NXU1047787" s="1"/>
      <c r="NXV1047787" s="1"/>
      <c r="NXW1047787" s="1"/>
      <c r="NXX1047787" s="1"/>
      <c r="NXY1047787" s="1"/>
      <c r="NXZ1047787" s="1"/>
      <c r="NYA1047787" s="1"/>
      <c r="NYB1047787" s="1"/>
      <c r="NYC1047787" s="1"/>
      <c r="NYD1047787" s="1"/>
      <c r="NYE1047787" s="1"/>
      <c r="NYF1047787" s="1"/>
      <c r="NYG1047787" s="1"/>
      <c r="NYH1047787" s="1"/>
      <c r="NYI1047787" s="1"/>
      <c r="NYJ1047787" s="1"/>
      <c r="NYK1047787" s="1"/>
      <c r="NYL1047787" s="1"/>
      <c r="NYM1047787" s="1"/>
      <c r="NYN1047787" s="1"/>
      <c r="NYO1047787" s="1"/>
      <c r="NYP1047787" s="1"/>
      <c r="NYQ1047787" s="1"/>
      <c r="NYR1047787" s="1"/>
      <c r="NYS1047787" s="1"/>
      <c r="NYT1047787" s="1"/>
      <c r="NYU1047787" s="1"/>
      <c r="NYV1047787" s="1"/>
      <c r="NYW1047787" s="1"/>
      <c r="NYX1047787" s="1"/>
      <c r="NYY1047787" s="1"/>
      <c r="NYZ1047787" s="1"/>
      <c r="NZA1047787" s="1"/>
      <c r="NZB1047787" s="1"/>
      <c r="NZC1047787" s="1"/>
      <c r="NZD1047787" s="1"/>
      <c r="NZE1047787" s="1"/>
      <c r="NZF1047787" s="1"/>
      <c r="NZG1047787" s="1"/>
      <c r="NZH1047787" s="1"/>
      <c r="NZI1047787" s="1"/>
      <c r="NZJ1047787" s="1"/>
      <c r="NZK1047787" s="1"/>
      <c r="NZL1047787" s="1"/>
      <c r="NZM1047787" s="1"/>
      <c r="NZN1047787" s="1"/>
      <c r="NZO1047787" s="1"/>
      <c r="NZP1047787" s="1"/>
      <c r="NZQ1047787" s="1"/>
      <c r="NZR1047787" s="1"/>
      <c r="NZS1047787" s="1"/>
      <c r="NZT1047787" s="1"/>
      <c r="NZU1047787" s="1"/>
      <c r="NZV1047787" s="1"/>
      <c r="NZW1047787" s="1"/>
      <c r="NZX1047787" s="1"/>
      <c r="NZY1047787" s="1"/>
      <c r="NZZ1047787" s="1"/>
      <c r="OAA1047787" s="1"/>
      <c r="OAB1047787" s="1"/>
      <c r="OAC1047787" s="1"/>
      <c r="OAD1047787" s="1"/>
      <c r="OAE1047787" s="1"/>
      <c r="OAF1047787" s="1"/>
      <c r="OAG1047787" s="1"/>
      <c r="OAH1047787" s="1"/>
      <c r="OAI1047787" s="1"/>
      <c r="OAJ1047787" s="1"/>
      <c r="OAK1047787" s="1"/>
      <c r="OAL1047787" s="1"/>
      <c r="OAM1047787" s="1"/>
      <c r="OAN1047787" s="1"/>
      <c r="OAO1047787" s="1"/>
      <c r="OAP1047787" s="1"/>
      <c r="OAQ1047787" s="1"/>
      <c r="OAR1047787" s="1"/>
      <c r="OAS1047787" s="1"/>
      <c r="OAT1047787" s="1"/>
      <c r="OAU1047787" s="1"/>
      <c r="OAV1047787" s="1"/>
      <c r="OAW1047787" s="1"/>
      <c r="OAX1047787" s="1"/>
      <c r="OAY1047787" s="1"/>
      <c r="OAZ1047787" s="1"/>
      <c r="OBA1047787" s="1"/>
      <c r="OBB1047787" s="1"/>
      <c r="OBC1047787" s="1"/>
      <c r="OBD1047787" s="1"/>
      <c r="OBE1047787" s="1"/>
      <c r="OBF1047787" s="1"/>
      <c r="OBG1047787" s="1"/>
      <c r="OBH1047787" s="1"/>
      <c r="OBI1047787" s="1"/>
      <c r="OBJ1047787" s="1"/>
      <c r="OBK1047787" s="1"/>
      <c r="OBL1047787" s="1"/>
      <c r="OBM1047787" s="1"/>
      <c r="OBN1047787" s="1"/>
      <c r="OBO1047787" s="1"/>
      <c r="OBP1047787" s="1"/>
      <c r="OBQ1047787" s="1"/>
      <c r="OBR1047787" s="1"/>
      <c r="OBS1047787" s="1"/>
      <c r="OBT1047787" s="1"/>
      <c r="OBU1047787" s="1"/>
      <c r="OBV1047787" s="1"/>
      <c r="OBW1047787" s="1"/>
      <c r="OBX1047787" s="1"/>
      <c r="OBY1047787" s="1"/>
      <c r="OBZ1047787" s="1"/>
      <c r="OCA1047787" s="1"/>
      <c r="OCB1047787" s="1"/>
      <c r="OCC1047787" s="1"/>
      <c r="OCD1047787" s="1"/>
      <c r="OCE1047787" s="1"/>
      <c r="OCF1047787" s="1"/>
      <c r="OCG1047787" s="1"/>
      <c r="OCH1047787" s="1"/>
      <c r="OCI1047787" s="1"/>
      <c r="OCJ1047787" s="1"/>
      <c r="OCK1047787" s="1"/>
      <c r="OCL1047787" s="1"/>
      <c r="OCM1047787" s="1"/>
      <c r="OCN1047787" s="1"/>
      <c r="OCO1047787" s="1"/>
      <c r="OCP1047787" s="1"/>
      <c r="OCQ1047787" s="1"/>
      <c r="OCR1047787" s="1"/>
      <c r="OCS1047787" s="1"/>
      <c r="OCT1047787" s="1"/>
      <c r="OCU1047787" s="1"/>
      <c r="OCV1047787" s="1"/>
      <c r="OCW1047787" s="1"/>
      <c r="OCX1047787" s="1"/>
      <c r="OCY1047787" s="1"/>
      <c r="OCZ1047787" s="1"/>
      <c r="ODA1047787" s="1"/>
      <c r="ODB1047787" s="1"/>
      <c r="ODC1047787" s="1"/>
      <c r="ODD1047787" s="1"/>
      <c r="ODE1047787" s="1"/>
      <c r="ODF1047787" s="1"/>
      <c r="ODG1047787" s="1"/>
      <c r="ODH1047787" s="1"/>
      <c r="ODI1047787" s="1"/>
      <c r="ODJ1047787" s="1"/>
      <c r="ODK1047787" s="1"/>
      <c r="ODL1047787" s="1"/>
      <c r="ODM1047787" s="1"/>
      <c r="ODN1047787" s="1"/>
      <c r="ODO1047787" s="1"/>
      <c r="ODP1047787" s="1"/>
      <c r="ODQ1047787" s="1"/>
      <c r="ODR1047787" s="1"/>
      <c r="ODS1047787" s="1"/>
      <c r="ODT1047787" s="1"/>
      <c r="ODU1047787" s="1"/>
      <c r="ODV1047787" s="1"/>
      <c r="ODW1047787" s="1"/>
      <c r="ODX1047787" s="1"/>
      <c r="ODY1047787" s="1"/>
      <c r="ODZ1047787" s="1"/>
      <c r="OEA1047787" s="1"/>
      <c r="OEB1047787" s="1"/>
      <c r="OEC1047787" s="1"/>
      <c r="OED1047787" s="1"/>
      <c r="OEE1047787" s="1"/>
      <c r="OEF1047787" s="1"/>
      <c r="OEG1047787" s="1"/>
      <c r="OEH1047787" s="1"/>
      <c r="OEI1047787" s="1"/>
      <c r="OEJ1047787" s="1"/>
      <c r="OEK1047787" s="1"/>
      <c r="OEL1047787" s="1"/>
      <c r="OEM1047787" s="1"/>
      <c r="OEN1047787" s="1"/>
      <c r="OEO1047787" s="1"/>
      <c r="OEP1047787" s="1"/>
      <c r="OEQ1047787" s="1"/>
      <c r="OER1047787" s="1"/>
      <c r="OES1047787" s="1"/>
      <c r="OET1047787" s="1"/>
      <c r="OEU1047787" s="1"/>
      <c r="OEV1047787" s="1"/>
      <c r="OEW1047787" s="1"/>
      <c r="OEX1047787" s="1"/>
      <c r="OEY1047787" s="1"/>
      <c r="OEZ1047787" s="1"/>
      <c r="OFA1047787" s="1"/>
      <c r="OFB1047787" s="1"/>
      <c r="OFC1047787" s="1"/>
      <c r="OFD1047787" s="1"/>
      <c r="OFE1047787" s="1"/>
      <c r="OFF1047787" s="1"/>
      <c r="OFG1047787" s="1"/>
      <c r="OFH1047787" s="1"/>
      <c r="OFI1047787" s="1"/>
      <c r="OFJ1047787" s="1"/>
      <c r="OFK1047787" s="1"/>
      <c r="OFL1047787" s="1"/>
      <c r="OFM1047787" s="1"/>
      <c r="OFN1047787" s="1"/>
      <c r="OFO1047787" s="1"/>
      <c r="OFP1047787" s="1"/>
      <c r="OFQ1047787" s="1"/>
      <c r="OFR1047787" s="1"/>
      <c r="OFS1047787" s="1"/>
      <c r="OFT1047787" s="1"/>
      <c r="OFU1047787" s="1"/>
      <c r="OFV1047787" s="1"/>
      <c r="OFW1047787" s="1"/>
      <c r="OFX1047787" s="1"/>
      <c r="OFY1047787" s="1"/>
      <c r="OFZ1047787" s="1"/>
      <c r="OGA1047787" s="1"/>
      <c r="OGB1047787" s="1"/>
      <c r="OGC1047787" s="1"/>
      <c r="OGD1047787" s="1"/>
      <c r="OGE1047787" s="1"/>
      <c r="OGF1047787" s="1"/>
      <c r="OGG1047787" s="1"/>
      <c r="OGH1047787" s="1"/>
      <c r="OGI1047787" s="1"/>
      <c r="OGJ1047787" s="1"/>
      <c r="OGK1047787" s="1"/>
      <c r="OGL1047787" s="1"/>
      <c r="OGM1047787" s="1"/>
      <c r="OGN1047787" s="1"/>
      <c r="OGO1047787" s="1"/>
      <c r="OGP1047787" s="1"/>
      <c r="OGQ1047787" s="1"/>
      <c r="OGR1047787" s="1"/>
      <c r="OGS1047787" s="1"/>
      <c r="OGT1047787" s="1"/>
      <c r="OGU1047787" s="1"/>
      <c r="OGV1047787" s="1"/>
      <c r="OGW1047787" s="1"/>
      <c r="OGX1047787" s="1"/>
      <c r="OGY1047787" s="1"/>
      <c r="OGZ1047787" s="1"/>
      <c r="OHA1047787" s="1"/>
      <c r="OHB1047787" s="1"/>
      <c r="OHC1047787" s="1"/>
      <c r="OHD1047787" s="1"/>
      <c r="OHE1047787" s="1"/>
      <c r="OHF1047787" s="1"/>
      <c r="OHG1047787" s="1"/>
      <c r="OHH1047787" s="1"/>
      <c r="OHI1047787" s="1"/>
      <c r="OHJ1047787" s="1"/>
      <c r="OHK1047787" s="1"/>
      <c r="OHL1047787" s="1"/>
      <c r="OHM1047787" s="1"/>
      <c r="OHN1047787" s="1"/>
      <c r="OHO1047787" s="1"/>
      <c r="OHP1047787" s="1"/>
      <c r="OHQ1047787" s="1"/>
      <c r="OHR1047787" s="1"/>
      <c r="OHS1047787" s="1"/>
      <c r="OHT1047787" s="1"/>
      <c r="OHU1047787" s="1"/>
      <c r="OHV1047787" s="1"/>
      <c r="OHW1047787" s="1"/>
      <c r="OHX1047787" s="1"/>
      <c r="OHY1047787" s="1"/>
      <c r="OHZ1047787" s="1"/>
      <c r="OIA1047787" s="1"/>
      <c r="OIB1047787" s="1"/>
      <c r="OIC1047787" s="1"/>
      <c r="OID1047787" s="1"/>
      <c r="OIE1047787" s="1"/>
      <c r="OIF1047787" s="1"/>
      <c r="OIG1047787" s="1"/>
      <c r="OIH1047787" s="1"/>
      <c r="OII1047787" s="1"/>
      <c r="OIJ1047787" s="1"/>
      <c r="OIK1047787" s="1"/>
      <c r="OIL1047787" s="1"/>
      <c r="OIM1047787" s="1"/>
      <c r="OIN1047787" s="1"/>
      <c r="OIO1047787" s="1"/>
      <c r="OIP1047787" s="1"/>
      <c r="OIQ1047787" s="1"/>
      <c r="OIR1047787" s="1"/>
      <c r="OIS1047787" s="1"/>
      <c r="OIT1047787" s="1"/>
      <c r="OIU1047787" s="1"/>
      <c r="OIV1047787" s="1"/>
      <c r="OIW1047787" s="1"/>
      <c r="OIX1047787" s="1"/>
      <c r="OIY1047787" s="1"/>
      <c r="OIZ1047787" s="1"/>
      <c r="OJA1047787" s="1"/>
      <c r="OJB1047787" s="1"/>
      <c r="OJC1047787" s="1"/>
      <c r="OJD1047787" s="1"/>
      <c r="OJE1047787" s="1"/>
      <c r="OJF1047787" s="1"/>
      <c r="OJG1047787" s="1"/>
      <c r="OJH1047787" s="1"/>
      <c r="OJI1047787" s="1"/>
      <c r="OJJ1047787" s="1"/>
      <c r="OJK1047787" s="1"/>
      <c r="OJL1047787" s="1"/>
      <c r="OJM1047787" s="1"/>
      <c r="OJN1047787" s="1"/>
      <c r="OJO1047787" s="1"/>
      <c r="OJP1047787" s="1"/>
      <c r="OJQ1047787" s="1"/>
      <c r="OJR1047787" s="1"/>
      <c r="OJS1047787" s="1"/>
      <c r="OJT1047787" s="1"/>
      <c r="OJU1047787" s="1"/>
      <c r="OJV1047787" s="1"/>
      <c r="OJW1047787" s="1"/>
      <c r="OJX1047787" s="1"/>
      <c r="OJY1047787" s="1"/>
      <c r="OJZ1047787" s="1"/>
      <c r="OKA1047787" s="1"/>
      <c r="OKB1047787" s="1"/>
      <c r="OKC1047787" s="1"/>
      <c r="OKD1047787" s="1"/>
      <c r="OKE1047787" s="1"/>
      <c r="OKF1047787" s="1"/>
      <c r="OKG1047787" s="1"/>
      <c r="OKH1047787" s="1"/>
      <c r="OKI1047787" s="1"/>
      <c r="OKJ1047787" s="1"/>
      <c r="OKK1047787" s="1"/>
      <c r="OKL1047787" s="1"/>
      <c r="OKM1047787" s="1"/>
      <c r="OKN1047787" s="1"/>
      <c r="OKO1047787" s="1"/>
      <c r="OKP1047787" s="1"/>
      <c r="OKQ1047787" s="1"/>
      <c r="OKR1047787" s="1"/>
      <c r="OKS1047787" s="1"/>
      <c r="OKT1047787" s="1"/>
      <c r="OKU1047787" s="1"/>
      <c r="OKV1047787" s="1"/>
      <c r="OKW1047787" s="1"/>
      <c r="OKX1047787" s="1"/>
      <c r="OKY1047787" s="1"/>
      <c r="OKZ1047787" s="1"/>
      <c r="OLA1047787" s="1"/>
      <c r="OLB1047787" s="1"/>
      <c r="OLC1047787" s="1"/>
      <c r="OLD1047787" s="1"/>
      <c r="OLE1047787" s="1"/>
      <c r="OLF1047787" s="1"/>
      <c r="OLG1047787" s="1"/>
      <c r="OLH1047787" s="1"/>
      <c r="OLI1047787" s="1"/>
      <c r="OLJ1047787" s="1"/>
      <c r="OLK1047787" s="1"/>
      <c r="OLL1047787" s="1"/>
      <c r="OLM1047787" s="1"/>
      <c r="OLN1047787" s="1"/>
      <c r="OLO1047787" s="1"/>
      <c r="OLP1047787" s="1"/>
      <c r="OLQ1047787" s="1"/>
      <c r="OLR1047787" s="1"/>
      <c r="OLS1047787" s="1"/>
      <c r="OLT1047787" s="1"/>
      <c r="OLU1047787" s="1"/>
      <c r="OLV1047787" s="1"/>
      <c r="OLW1047787" s="1"/>
      <c r="OLX1047787" s="1"/>
      <c r="OLY1047787" s="1"/>
      <c r="OLZ1047787" s="1"/>
      <c r="OMA1047787" s="1"/>
      <c r="OMB1047787" s="1"/>
      <c r="OMC1047787" s="1"/>
      <c r="OMD1047787" s="1"/>
      <c r="OME1047787" s="1"/>
      <c r="OMF1047787" s="1"/>
      <c r="OMG1047787" s="1"/>
      <c r="OMH1047787" s="1"/>
      <c r="OMI1047787" s="1"/>
      <c r="OMJ1047787" s="1"/>
      <c r="OMK1047787" s="1"/>
      <c r="OML1047787" s="1"/>
      <c r="OMM1047787" s="1"/>
      <c r="OMN1047787" s="1"/>
      <c r="OMO1047787" s="1"/>
      <c r="OMP1047787" s="1"/>
      <c r="OMQ1047787" s="1"/>
      <c r="OMR1047787" s="1"/>
      <c r="OMS1047787" s="1"/>
      <c r="OMT1047787" s="1"/>
      <c r="OMU1047787" s="1"/>
      <c r="OMV1047787" s="1"/>
      <c r="OMW1047787" s="1"/>
      <c r="OMX1047787" s="1"/>
      <c r="OMY1047787" s="1"/>
      <c r="OMZ1047787" s="1"/>
      <c r="ONA1047787" s="1"/>
      <c r="ONB1047787" s="1"/>
      <c r="ONC1047787" s="1"/>
      <c r="OND1047787" s="1"/>
      <c r="ONE1047787" s="1"/>
      <c r="ONF1047787" s="1"/>
      <c r="ONG1047787" s="1"/>
      <c r="ONH1047787" s="1"/>
      <c r="ONI1047787" s="1"/>
      <c r="ONJ1047787" s="1"/>
      <c r="ONK1047787" s="1"/>
      <c r="ONL1047787" s="1"/>
      <c r="ONM1047787" s="1"/>
      <c r="ONN1047787" s="1"/>
      <c r="ONO1047787" s="1"/>
      <c r="ONP1047787" s="1"/>
      <c r="ONQ1047787" s="1"/>
      <c r="ONR1047787" s="1"/>
      <c r="ONS1047787" s="1"/>
      <c r="ONT1047787" s="1"/>
      <c r="ONU1047787" s="1"/>
      <c r="ONV1047787" s="1"/>
      <c r="ONW1047787" s="1"/>
      <c r="ONX1047787" s="1"/>
      <c r="ONY1047787" s="1"/>
      <c r="ONZ1047787" s="1"/>
      <c r="OOA1047787" s="1"/>
      <c r="OOB1047787" s="1"/>
      <c r="OOC1047787" s="1"/>
      <c r="OOD1047787" s="1"/>
      <c r="OOE1047787" s="1"/>
      <c r="OOF1047787" s="1"/>
      <c r="OOG1047787" s="1"/>
      <c r="OOH1047787" s="1"/>
      <c r="OOI1047787" s="1"/>
      <c r="OOJ1047787" s="1"/>
      <c r="OOK1047787" s="1"/>
      <c r="OOL1047787" s="1"/>
      <c r="OOM1047787" s="1"/>
      <c r="OON1047787" s="1"/>
      <c r="OOO1047787" s="1"/>
      <c r="OOP1047787" s="1"/>
      <c r="OOQ1047787" s="1"/>
      <c r="OOR1047787" s="1"/>
      <c r="OOS1047787" s="1"/>
      <c r="OOT1047787" s="1"/>
      <c r="OOU1047787" s="1"/>
      <c r="OOV1047787" s="1"/>
      <c r="OOW1047787" s="1"/>
      <c r="OOX1047787" s="1"/>
      <c r="OOY1047787" s="1"/>
      <c r="OOZ1047787" s="1"/>
      <c r="OPA1047787" s="1"/>
      <c r="OPB1047787" s="1"/>
      <c r="OPC1047787" s="1"/>
      <c r="OPD1047787" s="1"/>
      <c r="OPE1047787" s="1"/>
      <c r="OPF1047787" s="1"/>
      <c r="OPG1047787" s="1"/>
      <c r="OPH1047787" s="1"/>
      <c r="OPI1047787" s="1"/>
      <c r="OPJ1047787" s="1"/>
      <c r="OPK1047787" s="1"/>
      <c r="OPL1047787" s="1"/>
      <c r="OPM1047787" s="1"/>
      <c r="OPN1047787" s="1"/>
      <c r="OPO1047787" s="1"/>
      <c r="OPP1047787" s="1"/>
      <c r="OPQ1047787" s="1"/>
      <c r="OPR1047787" s="1"/>
      <c r="OPS1047787" s="1"/>
      <c r="OPT1047787" s="1"/>
      <c r="OPU1047787" s="1"/>
      <c r="OPV1047787" s="1"/>
      <c r="OPW1047787" s="1"/>
      <c r="OPX1047787" s="1"/>
      <c r="OPY1047787" s="1"/>
      <c r="OPZ1047787" s="1"/>
      <c r="OQA1047787" s="1"/>
      <c r="OQB1047787" s="1"/>
      <c r="OQC1047787" s="1"/>
      <c r="OQD1047787" s="1"/>
      <c r="OQE1047787" s="1"/>
      <c r="OQF1047787" s="1"/>
      <c r="OQG1047787" s="1"/>
      <c r="OQH1047787" s="1"/>
      <c r="OQI1047787" s="1"/>
      <c r="OQJ1047787" s="1"/>
      <c r="OQK1047787" s="1"/>
      <c r="OQL1047787" s="1"/>
      <c r="OQM1047787" s="1"/>
      <c r="OQN1047787" s="1"/>
      <c r="OQO1047787" s="1"/>
      <c r="OQP1047787" s="1"/>
      <c r="OQQ1047787" s="1"/>
      <c r="OQR1047787" s="1"/>
      <c r="OQS1047787" s="1"/>
      <c r="OQT1047787" s="1"/>
      <c r="OQU1047787" s="1"/>
      <c r="OQV1047787" s="1"/>
      <c r="OQW1047787" s="1"/>
      <c r="OQX1047787" s="1"/>
      <c r="OQY1047787" s="1"/>
      <c r="OQZ1047787" s="1"/>
      <c r="ORA1047787" s="1"/>
      <c r="ORB1047787" s="1"/>
      <c r="ORC1047787" s="1"/>
      <c r="ORD1047787" s="1"/>
      <c r="ORE1047787" s="1"/>
      <c r="ORF1047787" s="1"/>
      <c r="ORG1047787" s="1"/>
      <c r="ORH1047787" s="1"/>
      <c r="ORI1047787" s="1"/>
      <c r="ORJ1047787" s="1"/>
      <c r="ORK1047787" s="1"/>
      <c r="ORL1047787" s="1"/>
      <c r="ORM1047787" s="1"/>
      <c r="ORN1047787" s="1"/>
      <c r="ORO1047787" s="1"/>
      <c r="ORP1047787" s="1"/>
      <c r="ORQ1047787" s="1"/>
      <c r="ORR1047787" s="1"/>
      <c r="ORS1047787" s="1"/>
      <c r="ORT1047787" s="1"/>
      <c r="ORU1047787" s="1"/>
      <c r="ORV1047787" s="1"/>
      <c r="ORW1047787" s="1"/>
      <c r="ORX1047787" s="1"/>
      <c r="ORY1047787" s="1"/>
      <c r="ORZ1047787" s="1"/>
      <c r="OSA1047787" s="1"/>
      <c r="OSB1047787" s="1"/>
      <c r="OSC1047787" s="1"/>
      <c r="OSD1047787" s="1"/>
      <c r="OSE1047787" s="1"/>
      <c r="OSF1047787" s="1"/>
      <c r="OSG1047787" s="1"/>
      <c r="OSH1047787" s="1"/>
      <c r="OSI1047787" s="1"/>
      <c r="OSJ1047787" s="1"/>
      <c r="OSK1047787" s="1"/>
      <c r="OSL1047787" s="1"/>
      <c r="OSM1047787" s="1"/>
      <c r="OSN1047787" s="1"/>
      <c r="OSO1047787" s="1"/>
      <c r="OSP1047787" s="1"/>
      <c r="OSQ1047787" s="1"/>
      <c r="OSR1047787" s="1"/>
      <c r="OSS1047787" s="1"/>
      <c r="OST1047787" s="1"/>
      <c r="OSU1047787" s="1"/>
      <c r="OSV1047787" s="1"/>
      <c r="OSW1047787" s="1"/>
      <c r="OSX1047787" s="1"/>
      <c r="OSY1047787" s="1"/>
      <c r="OSZ1047787" s="1"/>
      <c r="OTA1047787" s="1"/>
      <c r="OTB1047787" s="1"/>
      <c r="OTC1047787" s="1"/>
      <c r="OTD1047787" s="1"/>
      <c r="OTE1047787" s="1"/>
      <c r="OTF1047787" s="1"/>
      <c r="OTG1047787" s="1"/>
      <c r="OTH1047787" s="1"/>
      <c r="OTI1047787" s="1"/>
      <c r="OTJ1047787" s="1"/>
      <c r="OTK1047787" s="1"/>
      <c r="OTL1047787" s="1"/>
      <c r="OTM1047787" s="1"/>
      <c r="OTN1047787" s="1"/>
      <c r="OTO1047787" s="1"/>
      <c r="OTP1047787" s="1"/>
      <c r="OTQ1047787" s="1"/>
      <c r="OTR1047787" s="1"/>
      <c r="OTS1047787" s="1"/>
      <c r="OTT1047787" s="1"/>
      <c r="OTU1047787" s="1"/>
      <c r="OTV1047787" s="1"/>
      <c r="OTW1047787" s="1"/>
      <c r="OTX1047787" s="1"/>
      <c r="OTY1047787" s="1"/>
      <c r="OTZ1047787" s="1"/>
      <c r="OUA1047787" s="1"/>
      <c r="OUB1047787" s="1"/>
      <c r="OUC1047787" s="1"/>
      <c r="OUD1047787" s="1"/>
      <c r="OUE1047787" s="1"/>
      <c r="OUF1047787" s="1"/>
      <c r="OUG1047787" s="1"/>
      <c r="OUH1047787" s="1"/>
      <c r="OUI1047787" s="1"/>
      <c r="OUJ1047787" s="1"/>
      <c r="OUK1047787" s="1"/>
      <c r="OUL1047787" s="1"/>
      <c r="OUM1047787" s="1"/>
      <c r="OUN1047787" s="1"/>
      <c r="OUO1047787" s="1"/>
      <c r="OUP1047787" s="1"/>
      <c r="OUQ1047787" s="1"/>
      <c r="OUR1047787" s="1"/>
      <c r="OUS1047787" s="1"/>
      <c r="OUT1047787" s="1"/>
      <c r="OUU1047787" s="1"/>
      <c r="OUV1047787" s="1"/>
      <c r="OUW1047787" s="1"/>
      <c r="OUX1047787" s="1"/>
      <c r="OUY1047787" s="1"/>
      <c r="OUZ1047787" s="1"/>
      <c r="OVA1047787" s="1"/>
      <c r="OVB1047787" s="1"/>
      <c r="OVC1047787" s="1"/>
      <c r="OVD1047787" s="1"/>
      <c r="OVE1047787" s="1"/>
      <c r="OVF1047787" s="1"/>
      <c r="OVG1047787" s="1"/>
      <c r="OVH1047787" s="1"/>
      <c r="OVI1047787" s="1"/>
      <c r="OVJ1047787" s="1"/>
      <c r="OVK1047787" s="1"/>
      <c r="OVL1047787" s="1"/>
      <c r="OVM1047787" s="1"/>
      <c r="OVN1047787" s="1"/>
      <c r="OVO1047787" s="1"/>
      <c r="OVP1047787" s="1"/>
      <c r="OVQ1047787" s="1"/>
      <c r="OVR1047787" s="1"/>
      <c r="OVS1047787" s="1"/>
      <c r="OVT1047787" s="1"/>
      <c r="OVU1047787" s="1"/>
      <c r="OVV1047787" s="1"/>
      <c r="OVW1047787" s="1"/>
      <c r="OVX1047787" s="1"/>
      <c r="OVY1047787" s="1"/>
      <c r="OVZ1047787" s="1"/>
      <c r="OWA1047787" s="1"/>
      <c r="OWB1047787" s="1"/>
      <c r="OWC1047787" s="1"/>
      <c r="OWD1047787" s="1"/>
      <c r="OWE1047787" s="1"/>
      <c r="OWF1047787" s="1"/>
      <c r="OWG1047787" s="1"/>
      <c r="OWH1047787" s="1"/>
      <c r="OWI1047787" s="1"/>
      <c r="OWJ1047787" s="1"/>
      <c r="OWK1047787" s="1"/>
      <c r="OWL1047787" s="1"/>
      <c r="OWM1047787" s="1"/>
      <c r="OWN1047787" s="1"/>
      <c r="OWO1047787" s="1"/>
      <c r="OWP1047787" s="1"/>
      <c r="OWQ1047787" s="1"/>
      <c r="OWR1047787" s="1"/>
      <c r="OWS1047787" s="1"/>
      <c r="OWT1047787" s="1"/>
      <c r="OWU1047787" s="1"/>
      <c r="OWV1047787" s="1"/>
      <c r="OWW1047787" s="1"/>
      <c r="OWX1047787" s="1"/>
      <c r="OWY1047787" s="1"/>
      <c r="OWZ1047787" s="1"/>
      <c r="OXA1047787" s="1"/>
      <c r="OXB1047787" s="1"/>
      <c r="OXC1047787" s="1"/>
      <c r="OXD1047787" s="1"/>
      <c r="OXE1047787" s="1"/>
      <c r="OXF1047787" s="1"/>
      <c r="OXG1047787" s="1"/>
      <c r="OXH1047787" s="1"/>
      <c r="OXI1047787" s="1"/>
      <c r="OXJ1047787" s="1"/>
      <c r="OXK1047787" s="1"/>
      <c r="OXL1047787" s="1"/>
      <c r="OXM1047787" s="1"/>
      <c r="OXN1047787" s="1"/>
      <c r="OXO1047787" s="1"/>
      <c r="OXP1047787" s="1"/>
      <c r="OXQ1047787" s="1"/>
      <c r="OXR1047787" s="1"/>
      <c r="OXS1047787" s="1"/>
      <c r="OXT1047787" s="1"/>
      <c r="OXU1047787" s="1"/>
      <c r="OXV1047787" s="1"/>
      <c r="OXW1047787" s="1"/>
      <c r="OXX1047787" s="1"/>
      <c r="OXY1047787" s="1"/>
      <c r="OXZ1047787" s="1"/>
      <c r="OYA1047787" s="1"/>
      <c r="OYB1047787" s="1"/>
      <c r="OYC1047787" s="1"/>
      <c r="OYD1047787" s="1"/>
      <c r="OYE1047787" s="1"/>
      <c r="OYF1047787" s="1"/>
      <c r="OYG1047787" s="1"/>
      <c r="OYH1047787" s="1"/>
      <c r="OYI1047787" s="1"/>
      <c r="OYJ1047787" s="1"/>
      <c r="OYK1047787" s="1"/>
      <c r="OYL1047787" s="1"/>
      <c r="OYM1047787" s="1"/>
      <c r="OYN1047787" s="1"/>
      <c r="OYO1047787" s="1"/>
      <c r="OYP1047787" s="1"/>
      <c r="OYQ1047787" s="1"/>
      <c r="OYR1047787" s="1"/>
      <c r="OYS1047787" s="1"/>
      <c r="OYT1047787" s="1"/>
      <c r="OYU1047787" s="1"/>
      <c r="OYV1047787" s="1"/>
      <c r="OYW1047787" s="1"/>
      <c r="OYX1047787" s="1"/>
      <c r="OYY1047787" s="1"/>
      <c r="OYZ1047787" s="1"/>
      <c r="OZA1047787" s="1"/>
      <c r="OZB1047787" s="1"/>
      <c r="OZC1047787" s="1"/>
      <c r="OZD1047787" s="1"/>
      <c r="OZE1047787" s="1"/>
      <c r="OZF1047787" s="1"/>
      <c r="OZG1047787" s="1"/>
      <c r="OZH1047787" s="1"/>
      <c r="OZI1047787" s="1"/>
      <c r="OZJ1047787" s="1"/>
      <c r="OZK1047787" s="1"/>
      <c r="OZL1047787" s="1"/>
      <c r="OZM1047787" s="1"/>
      <c r="OZN1047787" s="1"/>
      <c r="OZO1047787" s="1"/>
      <c r="OZP1047787" s="1"/>
      <c r="OZQ1047787" s="1"/>
      <c r="OZR1047787" s="1"/>
      <c r="OZS1047787" s="1"/>
      <c r="OZT1047787" s="1"/>
      <c r="OZU1047787" s="1"/>
      <c r="OZV1047787" s="1"/>
      <c r="OZW1047787" s="1"/>
      <c r="OZX1047787" s="1"/>
      <c r="OZY1047787" s="1"/>
      <c r="OZZ1047787" s="1"/>
      <c r="PAA1047787" s="1"/>
      <c r="PAB1047787" s="1"/>
      <c r="PAC1047787" s="1"/>
      <c r="PAD1047787" s="1"/>
      <c r="PAE1047787" s="1"/>
      <c r="PAF1047787" s="1"/>
      <c r="PAG1047787" s="1"/>
      <c r="PAH1047787" s="1"/>
      <c r="PAI1047787" s="1"/>
      <c r="PAJ1047787" s="1"/>
      <c r="PAK1047787" s="1"/>
      <c r="PAL1047787" s="1"/>
      <c r="PAM1047787" s="1"/>
      <c r="PAN1047787" s="1"/>
      <c r="PAO1047787" s="1"/>
      <c r="PAP1047787" s="1"/>
      <c r="PAQ1047787" s="1"/>
      <c r="PAR1047787" s="1"/>
      <c r="PAS1047787" s="1"/>
      <c r="PAT1047787" s="1"/>
      <c r="PAU1047787" s="1"/>
      <c r="PAV1047787" s="1"/>
      <c r="PAW1047787" s="1"/>
      <c r="PAX1047787" s="1"/>
      <c r="PAY1047787" s="1"/>
      <c r="PAZ1047787" s="1"/>
      <c r="PBA1047787" s="1"/>
      <c r="PBB1047787" s="1"/>
      <c r="PBC1047787" s="1"/>
      <c r="PBD1047787" s="1"/>
      <c r="PBE1047787" s="1"/>
      <c r="PBF1047787" s="1"/>
      <c r="PBG1047787" s="1"/>
      <c r="PBH1047787" s="1"/>
      <c r="PBI1047787" s="1"/>
      <c r="PBJ1047787" s="1"/>
      <c r="PBK1047787" s="1"/>
      <c r="PBL1047787" s="1"/>
      <c r="PBM1047787" s="1"/>
      <c r="PBN1047787" s="1"/>
      <c r="PBO1047787" s="1"/>
      <c r="PBP1047787" s="1"/>
      <c r="PBQ1047787" s="1"/>
      <c r="PBR1047787" s="1"/>
      <c r="PBS1047787" s="1"/>
      <c r="PBT1047787" s="1"/>
      <c r="PBU1047787" s="1"/>
      <c r="PBV1047787" s="1"/>
      <c r="PBW1047787" s="1"/>
      <c r="PBX1047787" s="1"/>
      <c r="PBY1047787" s="1"/>
      <c r="PBZ1047787" s="1"/>
      <c r="PCA1047787" s="1"/>
      <c r="PCB1047787" s="1"/>
      <c r="PCC1047787" s="1"/>
      <c r="PCD1047787" s="1"/>
      <c r="PCE1047787" s="1"/>
      <c r="PCF1047787" s="1"/>
      <c r="PCG1047787" s="1"/>
      <c r="PCH1047787" s="1"/>
      <c r="PCI1047787" s="1"/>
      <c r="PCJ1047787" s="1"/>
      <c r="PCK1047787" s="1"/>
      <c r="PCL1047787" s="1"/>
      <c r="PCM1047787" s="1"/>
      <c r="PCN1047787" s="1"/>
      <c r="PCO1047787" s="1"/>
      <c r="PCP1047787" s="1"/>
      <c r="PCQ1047787" s="1"/>
      <c r="PCR1047787" s="1"/>
      <c r="PCS1047787" s="1"/>
      <c r="PCT1047787" s="1"/>
      <c r="PCU1047787" s="1"/>
      <c r="PCV1047787" s="1"/>
      <c r="PCW1047787" s="1"/>
      <c r="PCX1047787" s="1"/>
      <c r="PCY1047787" s="1"/>
      <c r="PCZ1047787" s="1"/>
      <c r="PDA1047787" s="1"/>
      <c r="PDB1047787" s="1"/>
      <c r="PDC1047787" s="1"/>
      <c r="PDD1047787" s="1"/>
      <c r="PDE1047787" s="1"/>
      <c r="PDF1047787" s="1"/>
      <c r="PDG1047787" s="1"/>
      <c r="PDH1047787" s="1"/>
      <c r="PDI1047787" s="1"/>
      <c r="PDJ1047787" s="1"/>
      <c r="PDK1047787" s="1"/>
      <c r="PDL1047787" s="1"/>
      <c r="PDM1047787" s="1"/>
      <c r="PDN1047787" s="1"/>
      <c r="PDO1047787" s="1"/>
      <c r="PDP1047787" s="1"/>
      <c r="PDQ1047787" s="1"/>
      <c r="PDR1047787" s="1"/>
      <c r="PDS1047787" s="1"/>
      <c r="PDT1047787" s="1"/>
      <c r="PDU1047787" s="1"/>
      <c r="PDV1047787" s="1"/>
      <c r="PDW1047787" s="1"/>
      <c r="PDX1047787" s="1"/>
      <c r="PDY1047787" s="1"/>
      <c r="PDZ1047787" s="1"/>
      <c r="PEA1047787" s="1"/>
      <c r="PEB1047787" s="1"/>
      <c r="PEC1047787" s="1"/>
      <c r="PED1047787" s="1"/>
      <c r="PEE1047787" s="1"/>
      <c r="PEF1047787" s="1"/>
      <c r="PEG1047787" s="1"/>
      <c r="PEH1047787" s="1"/>
      <c r="PEI1047787" s="1"/>
      <c r="PEJ1047787" s="1"/>
      <c r="PEK1047787" s="1"/>
      <c r="PEL1047787" s="1"/>
      <c r="PEM1047787" s="1"/>
      <c r="PEN1047787" s="1"/>
      <c r="PEO1047787" s="1"/>
      <c r="PEP1047787" s="1"/>
      <c r="PEQ1047787" s="1"/>
      <c r="PER1047787" s="1"/>
      <c r="PES1047787" s="1"/>
      <c r="PET1047787" s="1"/>
      <c r="PEU1047787" s="1"/>
      <c r="PEV1047787" s="1"/>
      <c r="PEW1047787" s="1"/>
      <c r="PEX1047787" s="1"/>
      <c r="PEY1047787" s="1"/>
      <c r="PEZ1047787" s="1"/>
      <c r="PFA1047787" s="1"/>
      <c r="PFB1047787" s="1"/>
      <c r="PFC1047787" s="1"/>
      <c r="PFD1047787" s="1"/>
      <c r="PFE1047787" s="1"/>
      <c r="PFF1047787" s="1"/>
      <c r="PFG1047787" s="1"/>
      <c r="PFH1047787" s="1"/>
      <c r="PFI1047787" s="1"/>
      <c r="PFJ1047787" s="1"/>
      <c r="PFK1047787" s="1"/>
      <c r="PFL1047787" s="1"/>
      <c r="PFM1047787" s="1"/>
      <c r="PFN1047787" s="1"/>
      <c r="PFO1047787" s="1"/>
      <c r="PFP1047787" s="1"/>
      <c r="PFQ1047787" s="1"/>
      <c r="PFR1047787" s="1"/>
      <c r="PFS1047787" s="1"/>
      <c r="PFT1047787" s="1"/>
      <c r="PFU1047787" s="1"/>
      <c r="PFV1047787" s="1"/>
      <c r="PFW1047787" s="1"/>
      <c r="PFX1047787" s="1"/>
      <c r="PFY1047787" s="1"/>
      <c r="PFZ1047787" s="1"/>
      <c r="PGA1047787" s="1"/>
      <c r="PGB1047787" s="1"/>
      <c r="PGC1047787" s="1"/>
      <c r="PGD1047787" s="1"/>
      <c r="PGE1047787" s="1"/>
      <c r="PGF1047787" s="1"/>
      <c r="PGG1047787" s="1"/>
      <c r="PGH1047787" s="1"/>
      <c r="PGI1047787" s="1"/>
      <c r="PGJ1047787" s="1"/>
      <c r="PGK1047787" s="1"/>
      <c r="PGL1047787" s="1"/>
      <c r="PGM1047787" s="1"/>
      <c r="PGN1047787" s="1"/>
      <c r="PGO1047787" s="1"/>
      <c r="PGP1047787" s="1"/>
      <c r="PGQ1047787" s="1"/>
      <c r="PGR1047787" s="1"/>
      <c r="PGS1047787" s="1"/>
      <c r="PGT1047787" s="1"/>
      <c r="PGU1047787" s="1"/>
      <c r="PGV1047787" s="1"/>
      <c r="PGW1047787" s="1"/>
      <c r="PGX1047787" s="1"/>
      <c r="PGY1047787" s="1"/>
      <c r="PGZ1047787" s="1"/>
      <c r="PHA1047787" s="1"/>
      <c r="PHB1047787" s="1"/>
      <c r="PHC1047787" s="1"/>
      <c r="PHD1047787" s="1"/>
      <c r="PHE1047787" s="1"/>
      <c r="PHF1047787" s="1"/>
      <c r="PHG1047787" s="1"/>
      <c r="PHH1047787" s="1"/>
      <c r="PHI1047787" s="1"/>
      <c r="PHJ1047787" s="1"/>
      <c r="PHK1047787" s="1"/>
      <c r="PHL1047787" s="1"/>
      <c r="PHM1047787" s="1"/>
      <c r="PHN1047787" s="1"/>
      <c r="PHO1047787" s="1"/>
      <c r="PHP1047787" s="1"/>
      <c r="PHQ1047787" s="1"/>
      <c r="PHR1047787" s="1"/>
      <c r="PHS1047787" s="1"/>
      <c r="PHT1047787" s="1"/>
      <c r="PHU1047787" s="1"/>
      <c r="PHV1047787" s="1"/>
      <c r="PHW1047787" s="1"/>
      <c r="PHX1047787" s="1"/>
      <c r="PHY1047787" s="1"/>
      <c r="PHZ1047787" s="1"/>
      <c r="PIA1047787" s="1"/>
      <c r="PIB1047787" s="1"/>
      <c r="PIC1047787" s="1"/>
      <c r="PID1047787" s="1"/>
      <c r="PIE1047787" s="1"/>
      <c r="PIF1047787" s="1"/>
      <c r="PIG1047787" s="1"/>
      <c r="PIH1047787" s="1"/>
      <c r="PII1047787" s="1"/>
      <c r="PIJ1047787" s="1"/>
      <c r="PIK1047787" s="1"/>
      <c r="PIL1047787" s="1"/>
      <c r="PIM1047787" s="1"/>
      <c r="PIN1047787" s="1"/>
      <c r="PIO1047787" s="1"/>
      <c r="PIP1047787" s="1"/>
      <c r="PIQ1047787" s="1"/>
      <c r="PIR1047787" s="1"/>
      <c r="PIS1047787" s="1"/>
      <c r="PIT1047787" s="1"/>
      <c r="PIU1047787" s="1"/>
      <c r="PIV1047787" s="1"/>
      <c r="PIW1047787" s="1"/>
      <c r="PIX1047787" s="1"/>
      <c r="PIY1047787" s="1"/>
      <c r="PIZ1047787" s="1"/>
      <c r="PJA1047787" s="1"/>
      <c r="PJB1047787" s="1"/>
      <c r="PJC1047787" s="1"/>
      <c r="PJD1047787" s="1"/>
      <c r="PJE1047787" s="1"/>
      <c r="PJF1047787" s="1"/>
      <c r="PJG1047787" s="1"/>
      <c r="PJH1047787" s="1"/>
      <c r="PJI1047787" s="1"/>
      <c r="PJJ1047787" s="1"/>
      <c r="PJK1047787" s="1"/>
      <c r="PJL1047787" s="1"/>
      <c r="PJM1047787" s="1"/>
      <c r="PJN1047787" s="1"/>
      <c r="PJO1047787" s="1"/>
      <c r="PJP1047787" s="1"/>
      <c r="PJQ1047787" s="1"/>
      <c r="PJR1047787" s="1"/>
      <c r="PJS1047787" s="1"/>
      <c r="PJT1047787" s="1"/>
      <c r="PJU1047787" s="1"/>
      <c r="PJV1047787" s="1"/>
      <c r="PJW1047787" s="1"/>
      <c r="PJX1047787" s="1"/>
      <c r="PJY1047787" s="1"/>
      <c r="PJZ1047787" s="1"/>
      <c r="PKA1047787" s="1"/>
      <c r="PKB1047787" s="1"/>
      <c r="PKC1047787" s="1"/>
      <c r="PKD1047787" s="1"/>
      <c r="PKE1047787" s="1"/>
      <c r="PKF1047787" s="1"/>
      <c r="PKG1047787" s="1"/>
      <c r="PKH1047787" s="1"/>
      <c r="PKI1047787" s="1"/>
      <c r="PKJ1047787" s="1"/>
      <c r="PKK1047787" s="1"/>
      <c r="PKL1047787" s="1"/>
      <c r="PKM1047787" s="1"/>
      <c r="PKN1047787" s="1"/>
      <c r="PKO1047787" s="1"/>
      <c r="PKP1047787" s="1"/>
      <c r="PKQ1047787" s="1"/>
      <c r="PKR1047787" s="1"/>
      <c r="PKS1047787" s="1"/>
      <c r="PKT1047787" s="1"/>
      <c r="PKU1047787" s="1"/>
      <c r="PKV1047787" s="1"/>
      <c r="PKW1047787" s="1"/>
      <c r="PKX1047787" s="1"/>
      <c r="PKY1047787" s="1"/>
      <c r="PKZ1047787" s="1"/>
      <c r="PLA1047787" s="1"/>
      <c r="PLB1047787" s="1"/>
      <c r="PLC1047787" s="1"/>
      <c r="PLD1047787" s="1"/>
      <c r="PLE1047787" s="1"/>
      <c r="PLF1047787" s="1"/>
      <c r="PLG1047787" s="1"/>
      <c r="PLH1047787" s="1"/>
      <c r="PLI1047787" s="1"/>
      <c r="PLJ1047787" s="1"/>
      <c r="PLK1047787" s="1"/>
      <c r="PLL1047787" s="1"/>
      <c r="PLM1047787" s="1"/>
      <c r="PLN1047787" s="1"/>
      <c r="PLO1047787" s="1"/>
      <c r="PLP1047787" s="1"/>
      <c r="PLQ1047787" s="1"/>
      <c r="PLR1047787" s="1"/>
      <c r="PLS1047787" s="1"/>
      <c r="PLT1047787" s="1"/>
      <c r="PLU1047787" s="1"/>
      <c r="PLV1047787" s="1"/>
      <c r="PLW1047787" s="1"/>
      <c r="PLX1047787" s="1"/>
      <c r="PLY1047787" s="1"/>
      <c r="PLZ1047787" s="1"/>
      <c r="PMA1047787" s="1"/>
      <c r="PMB1047787" s="1"/>
      <c r="PMC1047787" s="1"/>
      <c r="PMD1047787" s="1"/>
      <c r="PME1047787" s="1"/>
      <c r="PMF1047787" s="1"/>
      <c r="PMG1047787" s="1"/>
      <c r="PMH1047787" s="1"/>
      <c r="PMI1047787" s="1"/>
      <c r="PMJ1047787" s="1"/>
      <c r="PMK1047787" s="1"/>
      <c r="PML1047787" s="1"/>
      <c r="PMM1047787" s="1"/>
      <c r="PMN1047787" s="1"/>
      <c r="PMO1047787" s="1"/>
      <c r="PMP1047787" s="1"/>
      <c r="PMQ1047787" s="1"/>
      <c r="PMR1047787" s="1"/>
      <c r="PMS1047787" s="1"/>
      <c r="PMT1047787" s="1"/>
      <c r="PMU1047787" s="1"/>
      <c r="PMV1047787" s="1"/>
      <c r="PMW1047787" s="1"/>
      <c r="PMX1047787" s="1"/>
      <c r="PMY1047787" s="1"/>
      <c r="PMZ1047787" s="1"/>
      <c r="PNA1047787" s="1"/>
      <c r="PNB1047787" s="1"/>
      <c r="PNC1047787" s="1"/>
      <c r="PND1047787" s="1"/>
      <c r="PNE1047787" s="1"/>
      <c r="PNF1047787" s="1"/>
      <c r="PNG1047787" s="1"/>
      <c r="PNH1047787" s="1"/>
      <c r="PNI1047787" s="1"/>
      <c r="PNJ1047787" s="1"/>
      <c r="PNK1047787" s="1"/>
      <c r="PNL1047787" s="1"/>
      <c r="PNM1047787" s="1"/>
      <c r="PNN1047787" s="1"/>
      <c r="PNO1047787" s="1"/>
      <c r="PNP1047787" s="1"/>
      <c r="PNQ1047787" s="1"/>
      <c r="PNR1047787" s="1"/>
      <c r="PNS1047787" s="1"/>
      <c r="PNT1047787" s="1"/>
      <c r="PNU1047787" s="1"/>
      <c r="PNV1047787" s="1"/>
      <c r="PNW1047787" s="1"/>
      <c r="PNX1047787" s="1"/>
      <c r="PNY1047787" s="1"/>
      <c r="PNZ1047787" s="1"/>
      <c r="POA1047787" s="1"/>
      <c r="POB1047787" s="1"/>
      <c r="POC1047787" s="1"/>
      <c r="POD1047787" s="1"/>
      <c r="POE1047787" s="1"/>
      <c r="POF1047787" s="1"/>
      <c r="POG1047787" s="1"/>
      <c r="POH1047787" s="1"/>
      <c r="POI1047787" s="1"/>
      <c r="POJ1047787" s="1"/>
      <c r="POK1047787" s="1"/>
      <c r="POL1047787" s="1"/>
      <c r="POM1047787" s="1"/>
      <c r="PON1047787" s="1"/>
      <c r="POO1047787" s="1"/>
      <c r="POP1047787" s="1"/>
      <c r="POQ1047787" s="1"/>
      <c r="POR1047787" s="1"/>
      <c r="POS1047787" s="1"/>
      <c r="POT1047787" s="1"/>
      <c r="POU1047787" s="1"/>
      <c r="POV1047787" s="1"/>
      <c r="POW1047787" s="1"/>
      <c r="POX1047787" s="1"/>
      <c r="POY1047787" s="1"/>
      <c r="POZ1047787" s="1"/>
      <c r="PPA1047787" s="1"/>
      <c r="PPB1047787" s="1"/>
      <c r="PPC1047787" s="1"/>
      <c r="PPD1047787" s="1"/>
      <c r="PPE1047787" s="1"/>
      <c r="PPF1047787" s="1"/>
      <c r="PPG1047787" s="1"/>
      <c r="PPH1047787" s="1"/>
      <c r="PPI1047787" s="1"/>
      <c r="PPJ1047787" s="1"/>
      <c r="PPK1047787" s="1"/>
      <c r="PPL1047787" s="1"/>
      <c r="PPM1047787" s="1"/>
      <c r="PPN1047787" s="1"/>
      <c r="PPO1047787" s="1"/>
      <c r="PPP1047787" s="1"/>
      <c r="PPQ1047787" s="1"/>
      <c r="PPR1047787" s="1"/>
      <c r="PPS1047787" s="1"/>
      <c r="PPT1047787" s="1"/>
      <c r="PPU1047787" s="1"/>
      <c r="PPV1047787" s="1"/>
      <c r="PPW1047787" s="1"/>
      <c r="PPX1047787" s="1"/>
      <c r="PPY1047787" s="1"/>
      <c r="PPZ1047787" s="1"/>
      <c r="PQA1047787" s="1"/>
      <c r="PQB1047787" s="1"/>
      <c r="PQC1047787" s="1"/>
      <c r="PQD1047787" s="1"/>
      <c r="PQE1047787" s="1"/>
      <c r="PQF1047787" s="1"/>
      <c r="PQG1047787" s="1"/>
      <c r="PQH1047787" s="1"/>
      <c r="PQI1047787" s="1"/>
      <c r="PQJ1047787" s="1"/>
      <c r="PQK1047787" s="1"/>
      <c r="PQL1047787" s="1"/>
      <c r="PQM1047787" s="1"/>
      <c r="PQN1047787" s="1"/>
      <c r="PQO1047787" s="1"/>
      <c r="PQP1047787" s="1"/>
      <c r="PQQ1047787" s="1"/>
      <c r="PQR1047787" s="1"/>
      <c r="PQS1047787" s="1"/>
      <c r="PQT1047787" s="1"/>
      <c r="PQU1047787" s="1"/>
      <c r="PQV1047787" s="1"/>
      <c r="PQW1047787" s="1"/>
      <c r="PQX1047787" s="1"/>
      <c r="PQY1047787" s="1"/>
      <c r="PQZ1047787" s="1"/>
      <c r="PRA1047787" s="1"/>
      <c r="PRB1047787" s="1"/>
      <c r="PRC1047787" s="1"/>
      <c r="PRD1047787" s="1"/>
      <c r="PRE1047787" s="1"/>
      <c r="PRF1047787" s="1"/>
      <c r="PRG1047787" s="1"/>
      <c r="PRH1047787" s="1"/>
      <c r="PRI1047787" s="1"/>
      <c r="PRJ1047787" s="1"/>
      <c r="PRK1047787" s="1"/>
      <c r="PRL1047787" s="1"/>
      <c r="PRM1047787" s="1"/>
      <c r="PRN1047787" s="1"/>
      <c r="PRO1047787" s="1"/>
      <c r="PRP1047787" s="1"/>
      <c r="PRQ1047787" s="1"/>
      <c r="PRR1047787" s="1"/>
      <c r="PRS1047787" s="1"/>
      <c r="PRT1047787" s="1"/>
      <c r="PRU1047787" s="1"/>
      <c r="PRV1047787" s="1"/>
      <c r="PRW1047787" s="1"/>
      <c r="PRX1047787" s="1"/>
      <c r="PRY1047787" s="1"/>
      <c r="PRZ1047787" s="1"/>
      <c r="PSA1047787" s="1"/>
      <c r="PSB1047787" s="1"/>
      <c r="PSC1047787" s="1"/>
      <c r="PSD1047787" s="1"/>
      <c r="PSE1047787" s="1"/>
      <c r="PSF1047787" s="1"/>
      <c r="PSG1047787" s="1"/>
      <c r="PSH1047787" s="1"/>
      <c r="PSI1047787" s="1"/>
      <c r="PSJ1047787" s="1"/>
      <c r="PSK1047787" s="1"/>
      <c r="PSL1047787" s="1"/>
      <c r="PSM1047787" s="1"/>
      <c r="PSN1047787" s="1"/>
      <c r="PSO1047787" s="1"/>
      <c r="PSP1047787" s="1"/>
      <c r="PSQ1047787" s="1"/>
      <c r="PSR1047787" s="1"/>
      <c r="PSS1047787" s="1"/>
      <c r="PST1047787" s="1"/>
      <c r="PSU1047787" s="1"/>
      <c r="PSV1047787" s="1"/>
      <c r="PSW1047787" s="1"/>
      <c r="PSX1047787" s="1"/>
      <c r="PSY1047787" s="1"/>
      <c r="PSZ1047787" s="1"/>
      <c r="PTA1047787" s="1"/>
      <c r="PTB1047787" s="1"/>
      <c r="PTC1047787" s="1"/>
      <c r="PTD1047787" s="1"/>
      <c r="PTE1047787" s="1"/>
      <c r="PTF1047787" s="1"/>
      <c r="PTG1047787" s="1"/>
      <c r="PTH1047787" s="1"/>
      <c r="PTI1047787" s="1"/>
      <c r="PTJ1047787" s="1"/>
      <c r="PTK1047787" s="1"/>
      <c r="PTL1047787" s="1"/>
      <c r="PTM1047787" s="1"/>
      <c r="PTN1047787" s="1"/>
      <c r="PTO1047787" s="1"/>
      <c r="PTP1047787" s="1"/>
      <c r="PTQ1047787" s="1"/>
      <c r="PTR1047787" s="1"/>
      <c r="PTS1047787" s="1"/>
      <c r="PTT1047787" s="1"/>
      <c r="PTU1047787" s="1"/>
      <c r="PTV1047787" s="1"/>
      <c r="PTW1047787" s="1"/>
      <c r="PTX1047787" s="1"/>
      <c r="PTY1047787" s="1"/>
      <c r="PTZ1047787" s="1"/>
      <c r="PUA1047787" s="1"/>
      <c r="PUB1047787" s="1"/>
      <c r="PUC1047787" s="1"/>
      <c r="PUD1047787" s="1"/>
      <c r="PUE1047787" s="1"/>
      <c r="PUF1047787" s="1"/>
      <c r="PUG1047787" s="1"/>
      <c r="PUH1047787" s="1"/>
      <c r="PUI1047787" s="1"/>
      <c r="PUJ1047787" s="1"/>
      <c r="PUK1047787" s="1"/>
      <c r="PUL1047787" s="1"/>
      <c r="PUM1047787" s="1"/>
      <c r="PUN1047787" s="1"/>
      <c r="PUO1047787" s="1"/>
      <c r="PUP1047787" s="1"/>
      <c r="PUQ1047787" s="1"/>
      <c r="PUR1047787" s="1"/>
      <c r="PUS1047787" s="1"/>
      <c r="PUT1047787" s="1"/>
      <c r="PUU1047787" s="1"/>
      <c r="PUV1047787" s="1"/>
      <c r="PUW1047787" s="1"/>
      <c r="PUX1047787" s="1"/>
      <c r="PUY1047787" s="1"/>
      <c r="PUZ1047787" s="1"/>
      <c r="PVA1047787" s="1"/>
      <c r="PVB1047787" s="1"/>
      <c r="PVC1047787" s="1"/>
      <c r="PVD1047787" s="1"/>
      <c r="PVE1047787" s="1"/>
      <c r="PVF1047787" s="1"/>
      <c r="PVG1047787" s="1"/>
      <c r="PVH1047787" s="1"/>
      <c r="PVI1047787" s="1"/>
      <c r="PVJ1047787" s="1"/>
      <c r="PVK1047787" s="1"/>
      <c r="PVL1047787" s="1"/>
      <c r="PVM1047787" s="1"/>
      <c r="PVN1047787" s="1"/>
      <c r="PVO1047787" s="1"/>
      <c r="PVP1047787" s="1"/>
      <c r="PVQ1047787" s="1"/>
      <c r="PVR1047787" s="1"/>
      <c r="PVS1047787" s="1"/>
      <c r="PVT1047787" s="1"/>
      <c r="PVU1047787" s="1"/>
      <c r="PVV1047787" s="1"/>
      <c r="PVW1047787" s="1"/>
      <c r="PVX1047787" s="1"/>
      <c r="PVY1047787" s="1"/>
      <c r="PVZ1047787" s="1"/>
      <c r="PWA1047787" s="1"/>
      <c r="PWB1047787" s="1"/>
      <c r="PWC1047787" s="1"/>
      <c r="PWD1047787" s="1"/>
      <c r="PWE1047787" s="1"/>
      <c r="PWF1047787" s="1"/>
      <c r="PWG1047787" s="1"/>
      <c r="PWH1047787" s="1"/>
      <c r="PWI1047787" s="1"/>
      <c r="PWJ1047787" s="1"/>
      <c r="PWK1047787" s="1"/>
      <c r="PWL1047787" s="1"/>
      <c r="PWM1047787" s="1"/>
      <c r="PWN1047787" s="1"/>
      <c r="PWO1047787" s="1"/>
      <c r="PWP1047787" s="1"/>
      <c r="PWQ1047787" s="1"/>
      <c r="PWR1047787" s="1"/>
      <c r="PWS1047787" s="1"/>
      <c r="PWT1047787" s="1"/>
      <c r="PWU1047787" s="1"/>
      <c r="PWV1047787" s="1"/>
      <c r="PWW1047787" s="1"/>
      <c r="PWX1047787" s="1"/>
      <c r="PWY1047787" s="1"/>
      <c r="PWZ1047787" s="1"/>
      <c r="PXA1047787" s="1"/>
      <c r="PXB1047787" s="1"/>
      <c r="PXC1047787" s="1"/>
      <c r="PXD1047787" s="1"/>
      <c r="PXE1047787" s="1"/>
      <c r="PXF1047787" s="1"/>
      <c r="PXG1047787" s="1"/>
      <c r="PXH1047787" s="1"/>
      <c r="PXI1047787" s="1"/>
      <c r="PXJ1047787" s="1"/>
      <c r="PXK1047787" s="1"/>
      <c r="PXL1047787" s="1"/>
      <c r="PXM1047787" s="1"/>
      <c r="PXN1047787" s="1"/>
      <c r="PXO1047787" s="1"/>
      <c r="PXP1047787" s="1"/>
      <c r="PXQ1047787" s="1"/>
      <c r="PXR1047787" s="1"/>
      <c r="PXS1047787" s="1"/>
      <c r="PXT1047787" s="1"/>
      <c r="PXU1047787" s="1"/>
      <c r="PXV1047787" s="1"/>
      <c r="PXW1047787" s="1"/>
      <c r="PXX1047787" s="1"/>
      <c r="PXY1047787" s="1"/>
      <c r="PXZ1047787" s="1"/>
      <c r="PYA1047787" s="1"/>
      <c r="PYB1047787" s="1"/>
      <c r="PYC1047787" s="1"/>
      <c r="PYD1047787" s="1"/>
      <c r="PYE1047787" s="1"/>
      <c r="PYF1047787" s="1"/>
      <c r="PYG1047787" s="1"/>
      <c r="PYH1047787" s="1"/>
      <c r="PYI1047787" s="1"/>
      <c r="PYJ1047787" s="1"/>
      <c r="PYK1047787" s="1"/>
      <c r="PYL1047787" s="1"/>
      <c r="PYM1047787" s="1"/>
      <c r="PYN1047787" s="1"/>
      <c r="PYO1047787" s="1"/>
      <c r="PYP1047787" s="1"/>
      <c r="PYQ1047787" s="1"/>
      <c r="PYR1047787" s="1"/>
      <c r="PYS1047787" s="1"/>
      <c r="PYT1047787" s="1"/>
      <c r="PYU1047787" s="1"/>
      <c r="PYV1047787" s="1"/>
      <c r="PYW1047787" s="1"/>
      <c r="PYX1047787" s="1"/>
      <c r="PYY1047787" s="1"/>
      <c r="PYZ1047787" s="1"/>
      <c r="PZA1047787" s="1"/>
      <c r="PZB1047787" s="1"/>
      <c r="PZC1047787" s="1"/>
      <c r="PZD1047787" s="1"/>
      <c r="PZE1047787" s="1"/>
      <c r="PZF1047787" s="1"/>
      <c r="PZG1047787" s="1"/>
      <c r="PZH1047787" s="1"/>
      <c r="PZI1047787" s="1"/>
      <c r="PZJ1047787" s="1"/>
      <c r="PZK1047787" s="1"/>
      <c r="PZL1047787" s="1"/>
      <c r="PZM1047787" s="1"/>
      <c r="PZN1047787" s="1"/>
      <c r="PZO1047787" s="1"/>
      <c r="PZP1047787" s="1"/>
      <c r="PZQ1047787" s="1"/>
      <c r="PZR1047787" s="1"/>
      <c r="PZS1047787" s="1"/>
      <c r="PZT1047787" s="1"/>
      <c r="PZU1047787" s="1"/>
      <c r="PZV1047787" s="1"/>
      <c r="PZW1047787" s="1"/>
      <c r="PZX1047787" s="1"/>
      <c r="PZY1047787" s="1"/>
      <c r="PZZ1047787" s="1"/>
      <c r="QAA1047787" s="1"/>
      <c r="QAB1047787" s="1"/>
      <c r="QAC1047787" s="1"/>
      <c r="QAD1047787" s="1"/>
      <c r="QAE1047787" s="1"/>
      <c r="QAF1047787" s="1"/>
      <c r="QAG1047787" s="1"/>
      <c r="QAH1047787" s="1"/>
      <c r="QAI1047787" s="1"/>
      <c r="QAJ1047787" s="1"/>
      <c r="QAK1047787" s="1"/>
      <c r="QAL1047787" s="1"/>
      <c r="QAM1047787" s="1"/>
      <c r="QAN1047787" s="1"/>
      <c r="QAO1047787" s="1"/>
      <c r="QAP1047787" s="1"/>
      <c r="QAQ1047787" s="1"/>
      <c r="QAR1047787" s="1"/>
      <c r="QAS1047787" s="1"/>
      <c r="QAT1047787" s="1"/>
      <c r="QAU1047787" s="1"/>
      <c r="QAV1047787" s="1"/>
      <c r="QAW1047787" s="1"/>
      <c r="QAX1047787" s="1"/>
      <c r="QAY1047787" s="1"/>
      <c r="QAZ1047787" s="1"/>
      <c r="QBA1047787" s="1"/>
      <c r="QBB1047787" s="1"/>
      <c r="QBC1047787" s="1"/>
      <c r="QBD1047787" s="1"/>
      <c r="QBE1047787" s="1"/>
      <c r="QBF1047787" s="1"/>
      <c r="QBG1047787" s="1"/>
      <c r="QBH1047787" s="1"/>
      <c r="QBI1047787" s="1"/>
      <c r="QBJ1047787" s="1"/>
      <c r="QBK1047787" s="1"/>
      <c r="QBL1047787" s="1"/>
      <c r="QBM1047787" s="1"/>
      <c r="QBN1047787" s="1"/>
      <c r="QBO1047787" s="1"/>
      <c r="QBP1047787" s="1"/>
      <c r="QBQ1047787" s="1"/>
      <c r="QBR1047787" s="1"/>
      <c r="QBS1047787" s="1"/>
      <c r="QBT1047787" s="1"/>
      <c r="QBU1047787" s="1"/>
      <c r="QBV1047787" s="1"/>
      <c r="QBW1047787" s="1"/>
      <c r="QBX1047787" s="1"/>
      <c r="QBY1047787" s="1"/>
      <c r="QBZ1047787" s="1"/>
      <c r="QCA1047787" s="1"/>
      <c r="QCB1047787" s="1"/>
      <c r="QCC1047787" s="1"/>
      <c r="QCD1047787" s="1"/>
      <c r="QCE1047787" s="1"/>
      <c r="QCF1047787" s="1"/>
      <c r="QCG1047787" s="1"/>
      <c r="QCH1047787" s="1"/>
      <c r="QCI1047787" s="1"/>
      <c r="QCJ1047787" s="1"/>
      <c r="QCK1047787" s="1"/>
      <c r="QCL1047787" s="1"/>
      <c r="QCM1047787" s="1"/>
      <c r="QCN1047787" s="1"/>
      <c r="QCO1047787" s="1"/>
      <c r="QCP1047787" s="1"/>
      <c r="QCQ1047787" s="1"/>
      <c r="QCR1047787" s="1"/>
      <c r="QCS1047787" s="1"/>
      <c r="QCT1047787" s="1"/>
      <c r="QCU1047787" s="1"/>
      <c r="QCV1047787" s="1"/>
      <c r="QCW1047787" s="1"/>
      <c r="QCX1047787" s="1"/>
      <c r="QCY1047787" s="1"/>
      <c r="QCZ1047787" s="1"/>
      <c r="QDA1047787" s="1"/>
      <c r="QDB1047787" s="1"/>
      <c r="QDC1047787" s="1"/>
      <c r="QDD1047787" s="1"/>
      <c r="QDE1047787" s="1"/>
      <c r="QDF1047787" s="1"/>
      <c r="QDG1047787" s="1"/>
      <c r="QDH1047787" s="1"/>
      <c r="QDI1047787" s="1"/>
      <c r="QDJ1047787" s="1"/>
      <c r="QDK1047787" s="1"/>
      <c r="QDL1047787" s="1"/>
      <c r="QDM1047787" s="1"/>
      <c r="QDN1047787" s="1"/>
      <c r="QDO1047787" s="1"/>
      <c r="QDP1047787" s="1"/>
      <c r="QDQ1047787" s="1"/>
      <c r="QDR1047787" s="1"/>
      <c r="QDS1047787" s="1"/>
      <c r="QDT1047787" s="1"/>
      <c r="QDU1047787" s="1"/>
      <c r="QDV1047787" s="1"/>
      <c r="QDW1047787" s="1"/>
      <c r="QDX1047787" s="1"/>
      <c r="QDY1047787" s="1"/>
      <c r="QDZ1047787" s="1"/>
      <c r="QEA1047787" s="1"/>
      <c r="QEB1047787" s="1"/>
      <c r="QEC1047787" s="1"/>
      <c r="QED1047787" s="1"/>
      <c r="QEE1047787" s="1"/>
      <c r="QEF1047787" s="1"/>
      <c r="QEG1047787" s="1"/>
      <c r="QEH1047787" s="1"/>
      <c r="QEI1047787" s="1"/>
      <c r="QEJ1047787" s="1"/>
      <c r="QEK1047787" s="1"/>
      <c r="QEL1047787" s="1"/>
      <c r="QEM1047787" s="1"/>
      <c r="QEN1047787" s="1"/>
      <c r="QEO1047787" s="1"/>
      <c r="QEP1047787" s="1"/>
      <c r="QEQ1047787" s="1"/>
      <c r="QER1047787" s="1"/>
      <c r="QES1047787" s="1"/>
      <c r="QET1047787" s="1"/>
      <c r="QEU1047787" s="1"/>
      <c r="QEV1047787" s="1"/>
      <c r="QEW1047787" s="1"/>
      <c r="QEX1047787" s="1"/>
      <c r="QEY1047787" s="1"/>
      <c r="QEZ1047787" s="1"/>
      <c r="QFA1047787" s="1"/>
      <c r="QFB1047787" s="1"/>
      <c r="QFC1047787" s="1"/>
      <c r="QFD1047787" s="1"/>
      <c r="QFE1047787" s="1"/>
      <c r="QFF1047787" s="1"/>
      <c r="QFG1047787" s="1"/>
      <c r="QFH1047787" s="1"/>
      <c r="QFI1047787" s="1"/>
      <c r="QFJ1047787" s="1"/>
      <c r="QFK1047787" s="1"/>
      <c r="QFL1047787" s="1"/>
      <c r="QFM1047787" s="1"/>
      <c r="QFN1047787" s="1"/>
      <c r="QFO1047787" s="1"/>
      <c r="QFP1047787" s="1"/>
      <c r="QFQ1047787" s="1"/>
      <c r="QFR1047787" s="1"/>
      <c r="QFS1047787" s="1"/>
      <c r="QFT1047787" s="1"/>
      <c r="QFU1047787" s="1"/>
      <c r="QFV1047787" s="1"/>
      <c r="QFW1047787" s="1"/>
      <c r="QFX1047787" s="1"/>
      <c r="QFY1047787" s="1"/>
      <c r="QFZ1047787" s="1"/>
      <c r="QGA1047787" s="1"/>
      <c r="QGB1047787" s="1"/>
      <c r="QGC1047787" s="1"/>
      <c r="QGD1047787" s="1"/>
      <c r="QGE1047787" s="1"/>
      <c r="QGF1047787" s="1"/>
      <c r="QGG1047787" s="1"/>
      <c r="QGH1047787" s="1"/>
      <c r="QGI1047787" s="1"/>
      <c r="QGJ1047787" s="1"/>
      <c r="QGK1047787" s="1"/>
      <c r="QGL1047787" s="1"/>
      <c r="QGM1047787" s="1"/>
      <c r="QGN1047787" s="1"/>
      <c r="QGO1047787" s="1"/>
      <c r="QGP1047787" s="1"/>
      <c r="QGQ1047787" s="1"/>
      <c r="QGR1047787" s="1"/>
      <c r="QGS1047787" s="1"/>
      <c r="QGT1047787" s="1"/>
      <c r="QGU1047787" s="1"/>
      <c r="QGV1047787" s="1"/>
      <c r="QGW1047787" s="1"/>
      <c r="QGX1047787" s="1"/>
      <c r="QGY1047787" s="1"/>
      <c r="QGZ1047787" s="1"/>
      <c r="QHA1047787" s="1"/>
      <c r="QHB1047787" s="1"/>
      <c r="QHC1047787" s="1"/>
      <c r="QHD1047787" s="1"/>
      <c r="QHE1047787" s="1"/>
      <c r="QHF1047787" s="1"/>
      <c r="QHG1047787" s="1"/>
      <c r="QHH1047787" s="1"/>
      <c r="QHI1047787" s="1"/>
      <c r="QHJ1047787" s="1"/>
      <c r="QHK1047787" s="1"/>
      <c r="QHL1047787" s="1"/>
      <c r="QHM1047787" s="1"/>
      <c r="QHN1047787" s="1"/>
      <c r="QHO1047787" s="1"/>
      <c r="QHP1047787" s="1"/>
      <c r="QHQ1047787" s="1"/>
      <c r="QHR1047787" s="1"/>
      <c r="QHS1047787" s="1"/>
      <c r="QHT1047787" s="1"/>
      <c r="QHU1047787" s="1"/>
      <c r="QHV1047787" s="1"/>
      <c r="QHW1047787" s="1"/>
      <c r="QHX1047787" s="1"/>
      <c r="QHY1047787" s="1"/>
      <c r="QHZ1047787" s="1"/>
      <c r="QIA1047787" s="1"/>
      <c r="QIB1047787" s="1"/>
      <c r="QIC1047787" s="1"/>
      <c r="QID1047787" s="1"/>
      <c r="QIE1047787" s="1"/>
      <c r="QIF1047787" s="1"/>
      <c r="QIG1047787" s="1"/>
      <c r="QIH1047787" s="1"/>
      <c r="QII1047787" s="1"/>
      <c r="QIJ1047787" s="1"/>
      <c r="QIK1047787" s="1"/>
      <c r="QIL1047787" s="1"/>
      <c r="QIM1047787" s="1"/>
      <c r="QIN1047787" s="1"/>
      <c r="QIO1047787" s="1"/>
      <c r="QIP1047787" s="1"/>
      <c r="QIQ1047787" s="1"/>
      <c r="QIR1047787" s="1"/>
      <c r="QIS1047787" s="1"/>
      <c r="QIT1047787" s="1"/>
      <c r="QIU1047787" s="1"/>
      <c r="QIV1047787" s="1"/>
      <c r="QIW1047787" s="1"/>
      <c r="QIX1047787" s="1"/>
      <c r="QIY1047787" s="1"/>
      <c r="QIZ1047787" s="1"/>
      <c r="QJA1047787" s="1"/>
      <c r="QJB1047787" s="1"/>
      <c r="QJC1047787" s="1"/>
      <c r="QJD1047787" s="1"/>
      <c r="QJE1047787" s="1"/>
      <c r="QJF1047787" s="1"/>
      <c r="QJG1047787" s="1"/>
      <c r="QJH1047787" s="1"/>
      <c r="QJI1047787" s="1"/>
      <c r="QJJ1047787" s="1"/>
      <c r="QJK1047787" s="1"/>
      <c r="QJL1047787" s="1"/>
      <c r="QJM1047787" s="1"/>
      <c r="QJN1047787" s="1"/>
      <c r="QJO1047787" s="1"/>
      <c r="QJP1047787" s="1"/>
      <c r="QJQ1047787" s="1"/>
      <c r="QJR1047787" s="1"/>
      <c r="QJS1047787" s="1"/>
      <c r="QJT1047787" s="1"/>
      <c r="QJU1047787" s="1"/>
      <c r="QJV1047787" s="1"/>
      <c r="QJW1047787" s="1"/>
      <c r="QJX1047787" s="1"/>
      <c r="QJY1047787" s="1"/>
      <c r="QJZ1047787" s="1"/>
      <c r="QKA1047787" s="1"/>
      <c r="QKB1047787" s="1"/>
      <c r="QKC1047787" s="1"/>
      <c r="QKD1047787" s="1"/>
      <c r="QKE1047787" s="1"/>
      <c r="QKF1047787" s="1"/>
      <c r="QKG1047787" s="1"/>
      <c r="QKH1047787" s="1"/>
      <c r="QKI1047787" s="1"/>
      <c r="QKJ1047787" s="1"/>
      <c r="QKK1047787" s="1"/>
      <c r="QKL1047787" s="1"/>
      <c r="QKM1047787" s="1"/>
      <c r="QKN1047787" s="1"/>
      <c r="QKO1047787" s="1"/>
      <c r="QKP1047787" s="1"/>
      <c r="QKQ1047787" s="1"/>
      <c r="QKR1047787" s="1"/>
      <c r="QKS1047787" s="1"/>
      <c r="QKT1047787" s="1"/>
      <c r="QKU1047787" s="1"/>
      <c r="QKV1047787" s="1"/>
      <c r="QKW1047787" s="1"/>
      <c r="QKX1047787" s="1"/>
      <c r="QKY1047787" s="1"/>
      <c r="QKZ1047787" s="1"/>
      <c r="QLA1047787" s="1"/>
      <c r="QLB1047787" s="1"/>
      <c r="QLC1047787" s="1"/>
      <c r="QLD1047787" s="1"/>
      <c r="QLE1047787" s="1"/>
      <c r="QLF1047787" s="1"/>
      <c r="QLG1047787" s="1"/>
      <c r="QLH1047787" s="1"/>
      <c r="QLI1047787" s="1"/>
      <c r="QLJ1047787" s="1"/>
      <c r="QLK1047787" s="1"/>
      <c r="QLL1047787" s="1"/>
      <c r="QLM1047787" s="1"/>
      <c r="QLN1047787" s="1"/>
      <c r="QLO1047787" s="1"/>
      <c r="QLP1047787" s="1"/>
      <c r="QLQ1047787" s="1"/>
      <c r="QLR1047787" s="1"/>
      <c r="QLS1047787" s="1"/>
      <c r="QLT1047787" s="1"/>
      <c r="QLU1047787" s="1"/>
      <c r="QLV1047787" s="1"/>
      <c r="QLW1047787" s="1"/>
      <c r="QLX1047787" s="1"/>
      <c r="QLY1047787" s="1"/>
      <c r="QLZ1047787" s="1"/>
      <c r="QMA1047787" s="1"/>
      <c r="QMB1047787" s="1"/>
      <c r="QMC1047787" s="1"/>
      <c r="QMD1047787" s="1"/>
      <c r="QME1047787" s="1"/>
      <c r="QMF1047787" s="1"/>
      <c r="QMG1047787" s="1"/>
      <c r="QMH1047787" s="1"/>
      <c r="QMI1047787" s="1"/>
      <c r="QMJ1047787" s="1"/>
      <c r="QMK1047787" s="1"/>
      <c r="QML1047787" s="1"/>
      <c r="QMM1047787" s="1"/>
      <c r="QMN1047787" s="1"/>
      <c r="QMO1047787" s="1"/>
      <c r="QMP1047787" s="1"/>
      <c r="QMQ1047787" s="1"/>
      <c r="QMR1047787" s="1"/>
      <c r="QMS1047787" s="1"/>
      <c r="QMT1047787" s="1"/>
      <c r="QMU1047787" s="1"/>
      <c r="QMV1047787" s="1"/>
      <c r="QMW1047787" s="1"/>
      <c r="QMX1047787" s="1"/>
      <c r="QMY1047787" s="1"/>
      <c r="QMZ1047787" s="1"/>
      <c r="QNA1047787" s="1"/>
      <c r="QNB1047787" s="1"/>
      <c r="QNC1047787" s="1"/>
      <c r="QND1047787" s="1"/>
      <c r="QNE1047787" s="1"/>
      <c r="QNF1047787" s="1"/>
      <c r="QNG1047787" s="1"/>
      <c r="QNH1047787" s="1"/>
      <c r="QNI1047787" s="1"/>
      <c r="QNJ1047787" s="1"/>
      <c r="QNK1047787" s="1"/>
      <c r="QNL1047787" s="1"/>
      <c r="QNM1047787" s="1"/>
      <c r="QNN1047787" s="1"/>
      <c r="QNO1047787" s="1"/>
      <c r="QNP1047787" s="1"/>
      <c r="QNQ1047787" s="1"/>
      <c r="QNR1047787" s="1"/>
      <c r="QNS1047787" s="1"/>
      <c r="QNT1047787" s="1"/>
      <c r="QNU1047787" s="1"/>
      <c r="QNV1047787" s="1"/>
      <c r="QNW1047787" s="1"/>
      <c r="QNX1047787" s="1"/>
      <c r="QNY1047787" s="1"/>
      <c r="QNZ1047787" s="1"/>
      <c r="QOA1047787" s="1"/>
      <c r="QOB1047787" s="1"/>
      <c r="QOC1047787" s="1"/>
      <c r="QOD1047787" s="1"/>
      <c r="QOE1047787" s="1"/>
      <c r="QOF1047787" s="1"/>
      <c r="QOG1047787" s="1"/>
      <c r="QOH1047787" s="1"/>
      <c r="QOI1047787" s="1"/>
      <c r="QOJ1047787" s="1"/>
      <c r="QOK1047787" s="1"/>
      <c r="QOL1047787" s="1"/>
      <c r="QOM1047787" s="1"/>
      <c r="QON1047787" s="1"/>
      <c r="QOO1047787" s="1"/>
      <c r="QOP1047787" s="1"/>
      <c r="QOQ1047787" s="1"/>
      <c r="QOR1047787" s="1"/>
      <c r="QOS1047787" s="1"/>
      <c r="QOT1047787" s="1"/>
      <c r="QOU1047787" s="1"/>
      <c r="QOV1047787" s="1"/>
      <c r="QOW1047787" s="1"/>
      <c r="QOX1047787" s="1"/>
      <c r="QOY1047787" s="1"/>
      <c r="QOZ1047787" s="1"/>
      <c r="QPA1047787" s="1"/>
      <c r="QPB1047787" s="1"/>
      <c r="QPC1047787" s="1"/>
      <c r="QPD1047787" s="1"/>
      <c r="QPE1047787" s="1"/>
      <c r="QPF1047787" s="1"/>
      <c r="QPG1047787" s="1"/>
      <c r="QPH1047787" s="1"/>
      <c r="QPI1047787" s="1"/>
      <c r="QPJ1047787" s="1"/>
      <c r="QPK1047787" s="1"/>
      <c r="QPL1047787" s="1"/>
      <c r="QPM1047787" s="1"/>
      <c r="QPN1047787" s="1"/>
      <c r="QPO1047787" s="1"/>
      <c r="QPP1047787" s="1"/>
      <c r="QPQ1047787" s="1"/>
      <c r="QPR1047787" s="1"/>
      <c r="QPS1047787" s="1"/>
      <c r="QPT1047787" s="1"/>
      <c r="QPU1047787" s="1"/>
      <c r="QPV1047787" s="1"/>
      <c r="QPW1047787" s="1"/>
      <c r="QPX1047787" s="1"/>
      <c r="QPY1047787" s="1"/>
      <c r="QPZ1047787" s="1"/>
      <c r="QQA1047787" s="1"/>
      <c r="QQB1047787" s="1"/>
      <c r="QQC1047787" s="1"/>
      <c r="QQD1047787" s="1"/>
      <c r="QQE1047787" s="1"/>
      <c r="QQF1047787" s="1"/>
      <c r="QQG1047787" s="1"/>
      <c r="QQH1047787" s="1"/>
      <c r="QQI1047787" s="1"/>
      <c r="QQJ1047787" s="1"/>
      <c r="QQK1047787" s="1"/>
      <c r="QQL1047787" s="1"/>
      <c r="QQM1047787" s="1"/>
      <c r="QQN1047787" s="1"/>
      <c r="QQO1047787" s="1"/>
      <c r="QQP1047787" s="1"/>
      <c r="QQQ1047787" s="1"/>
      <c r="QQR1047787" s="1"/>
      <c r="QQS1047787" s="1"/>
      <c r="QQT1047787" s="1"/>
      <c r="QQU1047787" s="1"/>
      <c r="QQV1047787" s="1"/>
      <c r="QQW1047787" s="1"/>
      <c r="QQX1047787" s="1"/>
      <c r="QQY1047787" s="1"/>
      <c r="QQZ1047787" s="1"/>
      <c r="QRA1047787" s="1"/>
      <c r="QRB1047787" s="1"/>
      <c r="QRC1047787" s="1"/>
      <c r="QRD1047787" s="1"/>
      <c r="QRE1047787" s="1"/>
      <c r="QRF1047787" s="1"/>
      <c r="QRG1047787" s="1"/>
      <c r="QRH1047787" s="1"/>
      <c r="QRI1047787" s="1"/>
      <c r="QRJ1047787" s="1"/>
      <c r="QRK1047787" s="1"/>
      <c r="QRL1047787" s="1"/>
      <c r="QRM1047787" s="1"/>
      <c r="QRN1047787" s="1"/>
      <c r="QRO1047787" s="1"/>
      <c r="QRP1047787" s="1"/>
      <c r="QRQ1047787" s="1"/>
      <c r="QRR1047787" s="1"/>
      <c r="QRS1047787" s="1"/>
      <c r="QRT1047787" s="1"/>
      <c r="QRU1047787" s="1"/>
      <c r="QRV1047787" s="1"/>
      <c r="QRW1047787" s="1"/>
      <c r="QRX1047787" s="1"/>
      <c r="QRY1047787" s="1"/>
      <c r="QRZ1047787" s="1"/>
      <c r="QSA1047787" s="1"/>
      <c r="QSB1047787" s="1"/>
      <c r="QSC1047787" s="1"/>
      <c r="QSD1047787" s="1"/>
      <c r="QSE1047787" s="1"/>
      <c r="QSF1047787" s="1"/>
      <c r="QSG1047787" s="1"/>
      <c r="QSH1047787" s="1"/>
      <c r="QSI1047787" s="1"/>
      <c r="QSJ1047787" s="1"/>
      <c r="QSK1047787" s="1"/>
      <c r="QSL1047787" s="1"/>
      <c r="QSM1047787" s="1"/>
      <c r="QSN1047787" s="1"/>
      <c r="QSO1047787" s="1"/>
      <c r="QSP1047787" s="1"/>
      <c r="QSQ1047787" s="1"/>
      <c r="QSR1047787" s="1"/>
      <c r="QSS1047787" s="1"/>
      <c r="QST1047787" s="1"/>
      <c r="QSU1047787" s="1"/>
      <c r="QSV1047787" s="1"/>
      <c r="QSW1047787" s="1"/>
      <c r="QSX1047787" s="1"/>
      <c r="QSY1047787" s="1"/>
      <c r="QSZ1047787" s="1"/>
      <c r="QTA1047787" s="1"/>
      <c r="QTB1047787" s="1"/>
      <c r="QTC1047787" s="1"/>
      <c r="QTD1047787" s="1"/>
      <c r="QTE1047787" s="1"/>
      <c r="QTF1047787" s="1"/>
      <c r="QTG1047787" s="1"/>
      <c r="QTH1047787" s="1"/>
      <c r="QTI1047787" s="1"/>
      <c r="QTJ1047787" s="1"/>
      <c r="QTK1047787" s="1"/>
      <c r="QTL1047787" s="1"/>
      <c r="QTM1047787" s="1"/>
      <c r="QTN1047787" s="1"/>
      <c r="QTO1047787" s="1"/>
      <c r="QTP1047787" s="1"/>
      <c r="QTQ1047787" s="1"/>
      <c r="QTR1047787" s="1"/>
      <c r="QTS1047787" s="1"/>
      <c r="QTT1047787" s="1"/>
      <c r="QTU1047787" s="1"/>
      <c r="QTV1047787" s="1"/>
      <c r="QTW1047787" s="1"/>
      <c r="QTX1047787" s="1"/>
      <c r="QTY1047787" s="1"/>
      <c r="QTZ1047787" s="1"/>
      <c r="QUA1047787" s="1"/>
      <c r="QUB1047787" s="1"/>
      <c r="QUC1047787" s="1"/>
      <c r="QUD1047787" s="1"/>
      <c r="QUE1047787" s="1"/>
      <c r="QUF1047787" s="1"/>
      <c r="QUG1047787" s="1"/>
      <c r="QUH1047787" s="1"/>
      <c r="QUI1047787" s="1"/>
      <c r="QUJ1047787" s="1"/>
      <c r="QUK1047787" s="1"/>
      <c r="QUL1047787" s="1"/>
      <c r="QUM1047787" s="1"/>
      <c r="QUN1047787" s="1"/>
      <c r="QUO1047787" s="1"/>
      <c r="QUP1047787" s="1"/>
      <c r="QUQ1047787" s="1"/>
      <c r="QUR1047787" s="1"/>
      <c r="QUS1047787" s="1"/>
      <c r="QUT1047787" s="1"/>
      <c r="QUU1047787" s="1"/>
      <c r="QUV1047787" s="1"/>
      <c r="QUW1047787" s="1"/>
      <c r="QUX1047787" s="1"/>
      <c r="QUY1047787" s="1"/>
      <c r="QUZ1047787" s="1"/>
      <c r="QVA1047787" s="1"/>
      <c r="QVB1047787" s="1"/>
      <c r="QVC1047787" s="1"/>
      <c r="QVD1047787" s="1"/>
      <c r="QVE1047787" s="1"/>
      <c r="QVF1047787" s="1"/>
      <c r="QVG1047787" s="1"/>
      <c r="QVH1047787" s="1"/>
      <c r="QVI1047787" s="1"/>
      <c r="QVJ1047787" s="1"/>
      <c r="QVK1047787" s="1"/>
      <c r="QVL1047787" s="1"/>
      <c r="QVM1047787" s="1"/>
      <c r="QVN1047787" s="1"/>
      <c r="QVO1047787" s="1"/>
      <c r="QVP1047787" s="1"/>
      <c r="QVQ1047787" s="1"/>
      <c r="QVR1047787" s="1"/>
      <c r="QVS1047787" s="1"/>
      <c r="QVT1047787" s="1"/>
      <c r="QVU1047787" s="1"/>
      <c r="QVV1047787" s="1"/>
      <c r="QVW1047787" s="1"/>
      <c r="QVX1047787" s="1"/>
      <c r="QVY1047787" s="1"/>
      <c r="QVZ1047787" s="1"/>
      <c r="QWA1047787" s="1"/>
      <c r="QWB1047787" s="1"/>
      <c r="QWC1047787" s="1"/>
      <c r="QWD1047787" s="1"/>
      <c r="QWE1047787" s="1"/>
      <c r="QWF1047787" s="1"/>
      <c r="QWG1047787" s="1"/>
      <c r="QWH1047787" s="1"/>
      <c r="QWI1047787" s="1"/>
      <c r="QWJ1047787" s="1"/>
      <c r="QWK1047787" s="1"/>
      <c r="QWL1047787" s="1"/>
      <c r="QWM1047787" s="1"/>
      <c r="QWN1047787" s="1"/>
      <c r="QWO1047787" s="1"/>
      <c r="QWP1047787" s="1"/>
      <c r="QWQ1047787" s="1"/>
      <c r="QWR1047787" s="1"/>
      <c r="QWS1047787" s="1"/>
      <c r="QWT1047787" s="1"/>
      <c r="QWU1047787" s="1"/>
      <c r="QWV1047787" s="1"/>
      <c r="QWW1047787" s="1"/>
      <c r="QWX1047787" s="1"/>
      <c r="QWY1047787" s="1"/>
      <c r="QWZ1047787" s="1"/>
      <c r="QXA1047787" s="1"/>
      <c r="QXB1047787" s="1"/>
      <c r="QXC1047787" s="1"/>
      <c r="QXD1047787" s="1"/>
      <c r="QXE1047787" s="1"/>
      <c r="QXF1047787" s="1"/>
      <c r="QXG1047787" s="1"/>
      <c r="QXH1047787" s="1"/>
      <c r="QXI1047787" s="1"/>
      <c r="QXJ1047787" s="1"/>
      <c r="QXK1047787" s="1"/>
      <c r="QXL1047787" s="1"/>
      <c r="QXM1047787" s="1"/>
      <c r="QXN1047787" s="1"/>
      <c r="QXO1047787" s="1"/>
      <c r="QXP1047787" s="1"/>
      <c r="QXQ1047787" s="1"/>
      <c r="QXR1047787" s="1"/>
      <c r="QXS1047787" s="1"/>
      <c r="QXT1047787" s="1"/>
      <c r="QXU1047787" s="1"/>
      <c r="QXV1047787" s="1"/>
      <c r="QXW1047787" s="1"/>
      <c r="QXX1047787" s="1"/>
      <c r="QXY1047787" s="1"/>
      <c r="QXZ1047787" s="1"/>
      <c r="QYA1047787" s="1"/>
      <c r="QYB1047787" s="1"/>
      <c r="QYC1047787" s="1"/>
      <c r="QYD1047787" s="1"/>
      <c r="QYE1047787" s="1"/>
      <c r="QYF1047787" s="1"/>
      <c r="QYG1047787" s="1"/>
      <c r="QYH1047787" s="1"/>
      <c r="QYI1047787" s="1"/>
      <c r="QYJ1047787" s="1"/>
      <c r="QYK1047787" s="1"/>
      <c r="QYL1047787" s="1"/>
      <c r="QYM1047787" s="1"/>
      <c r="QYN1047787" s="1"/>
      <c r="QYO1047787" s="1"/>
      <c r="QYP1047787" s="1"/>
      <c r="QYQ1047787" s="1"/>
      <c r="QYR1047787" s="1"/>
      <c r="QYS1047787" s="1"/>
      <c r="QYT1047787" s="1"/>
      <c r="QYU1047787" s="1"/>
      <c r="QYV1047787" s="1"/>
      <c r="QYW1047787" s="1"/>
      <c r="QYX1047787" s="1"/>
      <c r="QYY1047787" s="1"/>
      <c r="QYZ1047787" s="1"/>
      <c r="QZA1047787" s="1"/>
      <c r="QZB1047787" s="1"/>
      <c r="QZC1047787" s="1"/>
      <c r="QZD1047787" s="1"/>
      <c r="QZE1047787" s="1"/>
      <c r="QZF1047787" s="1"/>
      <c r="QZG1047787" s="1"/>
      <c r="QZH1047787" s="1"/>
      <c r="QZI1047787" s="1"/>
      <c r="QZJ1047787" s="1"/>
      <c r="QZK1047787" s="1"/>
      <c r="QZL1047787" s="1"/>
      <c r="QZM1047787" s="1"/>
      <c r="QZN1047787" s="1"/>
      <c r="QZO1047787" s="1"/>
      <c r="QZP1047787" s="1"/>
      <c r="QZQ1047787" s="1"/>
      <c r="QZR1047787" s="1"/>
      <c r="QZS1047787" s="1"/>
      <c r="QZT1047787" s="1"/>
      <c r="QZU1047787" s="1"/>
      <c r="QZV1047787" s="1"/>
      <c r="QZW1047787" s="1"/>
      <c r="QZX1047787" s="1"/>
      <c r="QZY1047787" s="1"/>
      <c r="QZZ1047787" s="1"/>
      <c r="RAA1047787" s="1"/>
      <c r="RAB1047787" s="1"/>
      <c r="RAC1047787" s="1"/>
      <c r="RAD1047787" s="1"/>
      <c r="RAE1047787" s="1"/>
      <c r="RAF1047787" s="1"/>
      <c r="RAG1047787" s="1"/>
      <c r="RAH1047787" s="1"/>
      <c r="RAI1047787" s="1"/>
      <c r="RAJ1047787" s="1"/>
      <c r="RAK1047787" s="1"/>
      <c r="RAL1047787" s="1"/>
      <c r="RAM1047787" s="1"/>
      <c r="RAN1047787" s="1"/>
      <c r="RAO1047787" s="1"/>
      <c r="RAP1047787" s="1"/>
      <c r="RAQ1047787" s="1"/>
      <c r="RAR1047787" s="1"/>
      <c r="RAS1047787" s="1"/>
      <c r="RAT1047787" s="1"/>
      <c r="RAU1047787" s="1"/>
      <c r="RAV1047787" s="1"/>
      <c r="RAW1047787" s="1"/>
      <c r="RAX1047787" s="1"/>
      <c r="RAY1047787" s="1"/>
      <c r="RAZ1047787" s="1"/>
      <c r="RBA1047787" s="1"/>
      <c r="RBB1047787" s="1"/>
      <c r="RBC1047787" s="1"/>
      <c r="RBD1047787" s="1"/>
      <c r="RBE1047787" s="1"/>
      <c r="RBF1047787" s="1"/>
      <c r="RBG1047787" s="1"/>
      <c r="RBH1047787" s="1"/>
      <c r="RBI1047787" s="1"/>
      <c r="RBJ1047787" s="1"/>
      <c r="RBK1047787" s="1"/>
      <c r="RBL1047787" s="1"/>
      <c r="RBM1047787" s="1"/>
      <c r="RBN1047787" s="1"/>
      <c r="RBO1047787" s="1"/>
      <c r="RBP1047787" s="1"/>
      <c r="RBQ1047787" s="1"/>
      <c r="RBR1047787" s="1"/>
      <c r="RBS1047787" s="1"/>
      <c r="RBT1047787" s="1"/>
      <c r="RBU1047787" s="1"/>
      <c r="RBV1047787" s="1"/>
      <c r="RBW1047787" s="1"/>
      <c r="RBX1047787" s="1"/>
      <c r="RBY1047787" s="1"/>
      <c r="RBZ1047787" s="1"/>
      <c r="RCA1047787" s="1"/>
      <c r="RCB1047787" s="1"/>
      <c r="RCC1047787" s="1"/>
      <c r="RCD1047787" s="1"/>
      <c r="RCE1047787" s="1"/>
      <c r="RCF1047787" s="1"/>
      <c r="RCG1047787" s="1"/>
      <c r="RCH1047787" s="1"/>
      <c r="RCI1047787" s="1"/>
      <c r="RCJ1047787" s="1"/>
      <c r="RCK1047787" s="1"/>
      <c r="RCL1047787" s="1"/>
      <c r="RCM1047787" s="1"/>
      <c r="RCN1047787" s="1"/>
      <c r="RCO1047787" s="1"/>
      <c r="RCP1047787" s="1"/>
      <c r="RCQ1047787" s="1"/>
      <c r="RCR1047787" s="1"/>
      <c r="RCS1047787" s="1"/>
      <c r="RCT1047787" s="1"/>
      <c r="RCU1047787" s="1"/>
      <c r="RCV1047787" s="1"/>
      <c r="RCW1047787" s="1"/>
      <c r="RCX1047787" s="1"/>
      <c r="RCY1047787" s="1"/>
      <c r="RCZ1047787" s="1"/>
      <c r="RDA1047787" s="1"/>
      <c r="RDB1047787" s="1"/>
      <c r="RDC1047787" s="1"/>
      <c r="RDD1047787" s="1"/>
      <c r="RDE1047787" s="1"/>
      <c r="RDF1047787" s="1"/>
      <c r="RDG1047787" s="1"/>
      <c r="RDH1047787" s="1"/>
      <c r="RDI1047787" s="1"/>
      <c r="RDJ1047787" s="1"/>
      <c r="RDK1047787" s="1"/>
      <c r="RDL1047787" s="1"/>
      <c r="RDM1047787" s="1"/>
      <c r="RDN1047787" s="1"/>
      <c r="RDO1047787" s="1"/>
      <c r="RDP1047787" s="1"/>
      <c r="RDQ1047787" s="1"/>
      <c r="RDR1047787" s="1"/>
      <c r="RDS1047787" s="1"/>
      <c r="RDT1047787" s="1"/>
      <c r="RDU1047787" s="1"/>
      <c r="RDV1047787" s="1"/>
      <c r="RDW1047787" s="1"/>
      <c r="RDX1047787" s="1"/>
      <c r="RDY1047787" s="1"/>
      <c r="RDZ1047787" s="1"/>
      <c r="REA1047787" s="1"/>
      <c r="REB1047787" s="1"/>
      <c r="REC1047787" s="1"/>
      <c r="RED1047787" s="1"/>
      <c r="REE1047787" s="1"/>
      <c r="REF1047787" s="1"/>
      <c r="REG1047787" s="1"/>
      <c r="REH1047787" s="1"/>
      <c r="REI1047787" s="1"/>
      <c r="REJ1047787" s="1"/>
      <c r="REK1047787" s="1"/>
      <c r="REL1047787" s="1"/>
      <c r="REM1047787" s="1"/>
      <c r="REN1047787" s="1"/>
      <c r="REO1047787" s="1"/>
      <c r="REP1047787" s="1"/>
      <c r="REQ1047787" s="1"/>
      <c r="RER1047787" s="1"/>
      <c r="RES1047787" s="1"/>
      <c r="RET1047787" s="1"/>
      <c r="REU1047787" s="1"/>
      <c r="REV1047787" s="1"/>
      <c r="REW1047787" s="1"/>
      <c r="REX1047787" s="1"/>
      <c r="REY1047787" s="1"/>
      <c r="REZ1047787" s="1"/>
      <c r="RFA1047787" s="1"/>
      <c r="RFB1047787" s="1"/>
      <c r="RFC1047787" s="1"/>
      <c r="RFD1047787" s="1"/>
      <c r="RFE1047787" s="1"/>
      <c r="RFF1047787" s="1"/>
      <c r="RFG1047787" s="1"/>
      <c r="RFH1047787" s="1"/>
      <c r="RFI1047787" s="1"/>
      <c r="RFJ1047787" s="1"/>
      <c r="RFK1047787" s="1"/>
      <c r="RFL1047787" s="1"/>
      <c r="RFM1047787" s="1"/>
      <c r="RFN1047787" s="1"/>
      <c r="RFO1047787" s="1"/>
      <c r="RFP1047787" s="1"/>
      <c r="RFQ1047787" s="1"/>
      <c r="RFR1047787" s="1"/>
      <c r="RFS1047787" s="1"/>
      <c r="RFT1047787" s="1"/>
      <c r="RFU1047787" s="1"/>
      <c r="RFV1047787" s="1"/>
      <c r="RFW1047787" s="1"/>
      <c r="RFX1047787" s="1"/>
      <c r="RFY1047787" s="1"/>
      <c r="RFZ1047787" s="1"/>
      <c r="RGA1047787" s="1"/>
      <c r="RGB1047787" s="1"/>
      <c r="RGC1047787" s="1"/>
      <c r="RGD1047787" s="1"/>
      <c r="RGE1047787" s="1"/>
      <c r="RGF1047787" s="1"/>
      <c r="RGG1047787" s="1"/>
      <c r="RGH1047787" s="1"/>
      <c r="RGI1047787" s="1"/>
      <c r="RGJ1047787" s="1"/>
      <c r="RGK1047787" s="1"/>
      <c r="RGL1047787" s="1"/>
      <c r="RGM1047787" s="1"/>
      <c r="RGN1047787" s="1"/>
      <c r="RGO1047787" s="1"/>
      <c r="RGP1047787" s="1"/>
      <c r="RGQ1047787" s="1"/>
      <c r="RGR1047787" s="1"/>
      <c r="RGS1047787" s="1"/>
      <c r="RGT1047787" s="1"/>
      <c r="RGU1047787" s="1"/>
      <c r="RGV1047787" s="1"/>
      <c r="RGW1047787" s="1"/>
      <c r="RGX1047787" s="1"/>
      <c r="RGY1047787" s="1"/>
      <c r="RGZ1047787" s="1"/>
      <c r="RHA1047787" s="1"/>
      <c r="RHB1047787" s="1"/>
      <c r="RHC1047787" s="1"/>
      <c r="RHD1047787" s="1"/>
      <c r="RHE1047787" s="1"/>
      <c r="RHF1047787" s="1"/>
      <c r="RHG1047787" s="1"/>
      <c r="RHH1047787" s="1"/>
      <c r="RHI1047787" s="1"/>
      <c r="RHJ1047787" s="1"/>
      <c r="RHK1047787" s="1"/>
      <c r="RHL1047787" s="1"/>
      <c r="RHM1047787" s="1"/>
      <c r="RHN1047787" s="1"/>
      <c r="RHO1047787" s="1"/>
      <c r="RHP1047787" s="1"/>
      <c r="RHQ1047787" s="1"/>
      <c r="RHR1047787" s="1"/>
      <c r="RHS1047787" s="1"/>
      <c r="RHT1047787" s="1"/>
      <c r="RHU1047787" s="1"/>
      <c r="RHV1047787" s="1"/>
      <c r="RHW1047787" s="1"/>
      <c r="RHX1047787" s="1"/>
      <c r="RHY1047787" s="1"/>
      <c r="RHZ1047787" s="1"/>
      <c r="RIA1047787" s="1"/>
      <c r="RIB1047787" s="1"/>
      <c r="RIC1047787" s="1"/>
      <c r="RID1047787" s="1"/>
      <c r="RIE1047787" s="1"/>
      <c r="RIF1047787" s="1"/>
      <c r="RIG1047787" s="1"/>
      <c r="RIH1047787" s="1"/>
      <c r="RII1047787" s="1"/>
      <c r="RIJ1047787" s="1"/>
      <c r="RIK1047787" s="1"/>
      <c r="RIL1047787" s="1"/>
      <c r="RIM1047787" s="1"/>
      <c r="RIN1047787" s="1"/>
      <c r="RIO1047787" s="1"/>
      <c r="RIP1047787" s="1"/>
      <c r="RIQ1047787" s="1"/>
      <c r="RIR1047787" s="1"/>
      <c r="RIS1047787" s="1"/>
      <c r="RIT1047787" s="1"/>
      <c r="RIU1047787" s="1"/>
      <c r="RIV1047787" s="1"/>
      <c r="RIW1047787" s="1"/>
      <c r="RIX1047787" s="1"/>
      <c r="RIY1047787" s="1"/>
      <c r="RIZ1047787" s="1"/>
      <c r="RJA1047787" s="1"/>
      <c r="RJB1047787" s="1"/>
      <c r="RJC1047787" s="1"/>
      <c r="RJD1047787" s="1"/>
      <c r="RJE1047787" s="1"/>
      <c r="RJF1047787" s="1"/>
      <c r="RJG1047787" s="1"/>
      <c r="RJH1047787" s="1"/>
      <c r="RJI1047787" s="1"/>
      <c r="RJJ1047787" s="1"/>
      <c r="RJK1047787" s="1"/>
      <c r="RJL1047787" s="1"/>
      <c r="RJM1047787" s="1"/>
      <c r="RJN1047787" s="1"/>
      <c r="RJO1047787" s="1"/>
      <c r="RJP1047787" s="1"/>
      <c r="RJQ1047787" s="1"/>
      <c r="RJR1047787" s="1"/>
      <c r="RJS1047787" s="1"/>
      <c r="RJT1047787" s="1"/>
      <c r="RJU1047787" s="1"/>
      <c r="RJV1047787" s="1"/>
      <c r="RJW1047787" s="1"/>
      <c r="RJX1047787" s="1"/>
      <c r="RJY1047787" s="1"/>
      <c r="RJZ1047787" s="1"/>
      <c r="RKA1047787" s="1"/>
      <c r="RKB1047787" s="1"/>
      <c r="RKC1047787" s="1"/>
      <c r="RKD1047787" s="1"/>
      <c r="RKE1047787" s="1"/>
      <c r="RKF1047787" s="1"/>
      <c r="RKG1047787" s="1"/>
      <c r="RKH1047787" s="1"/>
      <c r="RKI1047787" s="1"/>
      <c r="RKJ1047787" s="1"/>
      <c r="RKK1047787" s="1"/>
      <c r="RKL1047787" s="1"/>
      <c r="RKM1047787" s="1"/>
      <c r="RKN1047787" s="1"/>
      <c r="RKO1047787" s="1"/>
      <c r="RKP1047787" s="1"/>
      <c r="RKQ1047787" s="1"/>
      <c r="RKR1047787" s="1"/>
      <c r="RKS1047787" s="1"/>
      <c r="RKT1047787" s="1"/>
      <c r="RKU1047787" s="1"/>
      <c r="RKV1047787" s="1"/>
      <c r="RKW1047787" s="1"/>
      <c r="RKX1047787" s="1"/>
      <c r="RKY1047787" s="1"/>
      <c r="RKZ1047787" s="1"/>
      <c r="RLA1047787" s="1"/>
      <c r="RLB1047787" s="1"/>
      <c r="RLC1047787" s="1"/>
      <c r="RLD1047787" s="1"/>
      <c r="RLE1047787" s="1"/>
      <c r="RLF1047787" s="1"/>
      <c r="RLG1047787" s="1"/>
      <c r="RLH1047787" s="1"/>
      <c r="RLI1047787" s="1"/>
      <c r="RLJ1047787" s="1"/>
      <c r="RLK1047787" s="1"/>
      <c r="RLL1047787" s="1"/>
      <c r="RLM1047787" s="1"/>
      <c r="RLN1047787" s="1"/>
      <c r="RLO1047787" s="1"/>
      <c r="RLP1047787" s="1"/>
      <c r="RLQ1047787" s="1"/>
      <c r="RLR1047787" s="1"/>
      <c r="RLS1047787" s="1"/>
      <c r="RLT1047787" s="1"/>
      <c r="RLU1047787" s="1"/>
      <c r="RLV1047787" s="1"/>
      <c r="RLW1047787" s="1"/>
      <c r="RLX1047787" s="1"/>
      <c r="RLY1047787" s="1"/>
      <c r="RLZ1047787" s="1"/>
      <c r="RMA1047787" s="1"/>
      <c r="RMB1047787" s="1"/>
      <c r="RMC1047787" s="1"/>
      <c r="RMD1047787" s="1"/>
      <c r="RME1047787" s="1"/>
      <c r="RMF1047787" s="1"/>
      <c r="RMG1047787" s="1"/>
      <c r="RMH1047787" s="1"/>
      <c r="RMI1047787" s="1"/>
      <c r="RMJ1047787" s="1"/>
      <c r="RMK1047787" s="1"/>
      <c r="RML1047787" s="1"/>
      <c r="RMM1047787" s="1"/>
      <c r="RMN1047787" s="1"/>
      <c r="RMO1047787" s="1"/>
      <c r="RMP1047787" s="1"/>
      <c r="RMQ1047787" s="1"/>
      <c r="RMR1047787" s="1"/>
      <c r="RMS1047787" s="1"/>
      <c r="RMT1047787" s="1"/>
      <c r="RMU1047787" s="1"/>
      <c r="RMV1047787" s="1"/>
      <c r="RMW1047787" s="1"/>
      <c r="RMX1047787" s="1"/>
      <c r="RMY1047787" s="1"/>
      <c r="RMZ1047787" s="1"/>
      <c r="RNA1047787" s="1"/>
      <c r="RNB1047787" s="1"/>
      <c r="RNC1047787" s="1"/>
      <c r="RND1047787" s="1"/>
      <c r="RNE1047787" s="1"/>
      <c r="RNF1047787" s="1"/>
      <c r="RNG1047787" s="1"/>
      <c r="RNH1047787" s="1"/>
      <c r="RNI1047787" s="1"/>
      <c r="RNJ1047787" s="1"/>
      <c r="RNK1047787" s="1"/>
      <c r="RNL1047787" s="1"/>
      <c r="RNM1047787" s="1"/>
      <c r="RNN1047787" s="1"/>
      <c r="RNO1047787" s="1"/>
      <c r="RNP1047787" s="1"/>
      <c r="RNQ1047787" s="1"/>
      <c r="RNR1047787" s="1"/>
      <c r="RNS1047787" s="1"/>
      <c r="RNT1047787" s="1"/>
      <c r="RNU1047787" s="1"/>
      <c r="RNV1047787" s="1"/>
      <c r="RNW1047787" s="1"/>
      <c r="RNX1047787" s="1"/>
      <c r="RNY1047787" s="1"/>
      <c r="RNZ1047787" s="1"/>
      <c r="ROA1047787" s="1"/>
      <c r="ROB1047787" s="1"/>
      <c r="ROC1047787" s="1"/>
      <c r="ROD1047787" s="1"/>
      <c r="ROE1047787" s="1"/>
      <c r="ROF1047787" s="1"/>
      <c r="ROG1047787" s="1"/>
      <c r="ROH1047787" s="1"/>
      <c r="ROI1047787" s="1"/>
      <c r="ROJ1047787" s="1"/>
      <c r="ROK1047787" s="1"/>
      <c r="ROL1047787" s="1"/>
      <c r="ROM1047787" s="1"/>
      <c r="RON1047787" s="1"/>
      <c r="ROO1047787" s="1"/>
      <c r="ROP1047787" s="1"/>
      <c r="ROQ1047787" s="1"/>
      <c r="ROR1047787" s="1"/>
      <c r="ROS1047787" s="1"/>
      <c r="ROT1047787" s="1"/>
      <c r="ROU1047787" s="1"/>
      <c r="ROV1047787" s="1"/>
      <c r="ROW1047787" s="1"/>
      <c r="ROX1047787" s="1"/>
      <c r="ROY1047787" s="1"/>
      <c r="ROZ1047787" s="1"/>
      <c r="RPA1047787" s="1"/>
      <c r="RPB1047787" s="1"/>
      <c r="RPC1047787" s="1"/>
      <c r="RPD1047787" s="1"/>
      <c r="RPE1047787" s="1"/>
      <c r="RPF1047787" s="1"/>
      <c r="RPG1047787" s="1"/>
      <c r="RPH1047787" s="1"/>
      <c r="RPI1047787" s="1"/>
      <c r="RPJ1047787" s="1"/>
      <c r="RPK1047787" s="1"/>
      <c r="RPL1047787" s="1"/>
      <c r="RPM1047787" s="1"/>
      <c r="RPN1047787" s="1"/>
      <c r="RPO1047787" s="1"/>
      <c r="RPP1047787" s="1"/>
      <c r="RPQ1047787" s="1"/>
      <c r="RPR1047787" s="1"/>
      <c r="RPS1047787" s="1"/>
      <c r="RPT1047787" s="1"/>
      <c r="RPU1047787" s="1"/>
      <c r="RPV1047787" s="1"/>
      <c r="RPW1047787" s="1"/>
      <c r="RPX1047787" s="1"/>
      <c r="RPY1047787" s="1"/>
      <c r="RPZ1047787" s="1"/>
      <c r="RQA1047787" s="1"/>
      <c r="RQB1047787" s="1"/>
      <c r="RQC1047787" s="1"/>
      <c r="RQD1047787" s="1"/>
      <c r="RQE1047787" s="1"/>
      <c r="RQF1047787" s="1"/>
      <c r="RQG1047787" s="1"/>
      <c r="RQH1047787" s="1"/>
      <c r="RQI1047787" s="1"/>
      <c r="RQJ1047787" s="1"/>
      <c r="RQK1047787" s="1"/>
      <c r="RQL1047787" s="1"/>
      <c r="RQM1047787" s="1"/>
      <c r="RQN1047787" s="1"/>
      <c r="RQO1047787" s="1"/>
      <c r="RQP1047787" s="1"/>
      <c r="RQQ1047787" s="1"/>
      <c r="RQR1047787" s="1"/>
      <c r="RQS1047787" s="1"/>
      <c r="RQT1047787" s="1"/>
      <c r="RQU1047787" s="1"/>
      <c r="RQV1047787" s="1"/>
      <c r="RQW1047787" s="1"/>
      <c r="RQX1047787" s="1"/>
      <c r="RQY1047787" s="1"/>
      <c r="RQZ1047787" s="1"/>
      <c r="RRA1047787" s="1"/>
      <c r="RRB1047787" s="1"/>
      <c r="RRC1047787" s="1"/>
      <c r="RRD1047787" s="1"/>
      <c r="RRE1047787" s="1"/>
      <c r="RRF1047787" s="1"/>
      <c r="RRG1047787" s="1"/>
      <c r="RRH1047787" s="1"/>
      <c r="RRI1047787" s="1"/>
      <c r="RRJ1047787" s="1"/>
      <c r="RRK1047787" s="1"/>
      <c r="RRL1047787" s="1"/>
      <c r="RRM1047787" s="1"/>
      <c r="RRN1047787" s="1"/>
      <c r="RRO1047787" s="1"/>
      <c r="RRP1047787" s="1"/>
      <c r="RRQ1047787" s="1"/>
      <c r="RRR1047787" s="1"/>
      <c r="RRS1047787" s="1"/>
      <c r="RRT1047787" s="1"/>
      <c r="RRU1047787" s="1"/>
      <c r="RRV1047787" s="1"/>
      <c r="RRW1047787" s="1"/>
      <c r="RRX1047787" s="1"/>
      <c r="RRY1047787" s="1"/>
      <c r="RRZ1047787" s="1"/>
      <c r="RSA1047787" s="1"/>
      <c r="RSB1047787" s="1"/>
      <c r="RSC1047787" s="1"/>
      <c r="RSD1047787" s="1"/>
      <c r="RSE1047787" s="1"/>
      <c r="RSF1047787" s="1"/>
      <c r="RSG1047787" s="1"/>
      <c r="RSH1047787" s="1"/>
      <c r="RSI1047787" s="1"/>
      <c r="RSJ1047787" s="1"/>
      <c r="RSK1047787" s="1"/>
      <c r="RSL1047787" s="1"/>
      <c r="RSM1047787" s="1"/>
      <c r="RSN1047787" s="1"/>
      <c r="RSO1047787" s="1"/>
      <c r="RSP1047787" s="1"/>
      <c r="RSQ1047787" s="1"/>
      <c r="RSR1047787" s="1"/>
      <c r="RSS1047787" s="1"/>
      <c r="RST1047787" s="1"/>
      <c r="RSU1047787" s="1"/>
      <c r="RSV1047787" s="1"/>
      <c r="RSW1047787" s="1"/>
      <c r="RSX1047787" s="1"/>
      <c r="RSY1047787" s="1"/>
      <c r="RSZ1047787" s="1"/>
      <c r="RTA1047787" s="1"/>
      <c r="RTB1047787" s="1"/>
      <c r="RTC1047787" s="1"/>
      <c r="RTD1047787" s="1"/>
      <c r="RTE1047787" s="1"/>
      <c r="RTF1047787" s="1"/>
      <c r="RTG1047787" s="1"/>
      <c r="RTH1047787" s="1"/>
      <c r="RTI1047787" s="1"/>
      <c r="RTJ1047787" s="1"/>
      <c r="RTK1047787" s="1"/>
      <c r="RTL1047787" s="1"/>
      <c r="RTM1047787" s="1"/>
      <c r="RTN1047787" s="1"/>
      <c r="RTO1047787" s="1"/>
      <c r="RTP1047787" s="1"/>
      <c r="RTQ1047787" s="1"/>
      <c r="RTR1047787" s="1"/>
      <c r="RTS1047787" s="1"/>
      <c r="RTT1047787" s="1"/>
      <c r="RTU1047787" s="1"/>
      <c r="RTV1047787" s="1"/>
      <c r="RTW1047787" s="1"/>
      <c r="RTX1047787" s="1"/>
      <c r="RTY1047787" s="1"/>
      <c r="RTZ1047787" s="1"/>
      <c r="RUA1047787" s="1"/>
      <c r="RUB1047787" s="1"/>
      <c r="RUC1047787" s="1"/>
      <c r="RUD1047787" s="1"/>
      <c r="RUE1047787" s="1"/>
      <c r="RUF1047787" s="1"/>
      <c r="RUG1047787" s="1"/>
      <c r="RUH1047787" s="1"/>
      <c r="RUI1047787" s="1"/>
      <c r="RUJ1047787" s="1"/>
      <c r="RUK1047787" s="1"/>
      <c r="RUL1047787" s="1"/>
      <c r="RUM1047787" s="1"/>
      <c r="RUN1047787" s="1"/>
      <c r="RUO1047787" s="1"/>
      <c r="RUP1047787" s="1"/>
      <c r="RUQ1047787" s="1"/>
      <c r="RUR1047787" s="1"/>
      <c r="RUS1047787" s="1"/>
      <c r="RUT1047787" s="1"/>
      <c r="RUU1047787" s="1"/>
      <c r="RUV1047787" s="1"/>
      <c r="RUW1047787" s="1"/>
      <c r="RUX1047787" s="1"/>
      <c r="RUY1047787" s="1"/>
      <c r="RUZ1047787" s="1"/>
      <c r="RVA1047787" s="1"/>
      <c r="RVB1047787" s="1"/>
      <c r="RVC1047787" s="1"/>
      <c r="RVD1047787" s="1"/>
      <c r="RVE1047787" s="1"/>
      <c r="RVF1047787" s="1"/>
      <c r="RVG1047787" s="1"/>
      <c r="RVH1047787" s="1"/>
      <c r="RVI1047787" s="1"/>
      <c r="RVJ1047787" s="1"/>
      <c r="RVK1047787" s="1"/>
      <c r="RVL1047787" s="1"/>
      <c r="RVM1047787" s="1"/>
      <c r="RVN1047787" s="1"/>
      <c r="RVO1047787" s="1"/>
      <c r="RVP1047787" s="1"/>
      <c r="RVQ1047787" s="1"/>
      <c r="RVR1047787" s="1"/>
      <c r="RVS1047787" s="1"/>
      <c r="RVT1047787" s="1"/>
      <c r="RVU1047787" s="1"/>
      <c r="RVV1047787" s="1"/>
      <c r="RVW1047787" s="1"/>
      <c r="RVX1047787" s="1"/>
      <c r="RVY1047787" s="1"/>
      <c r="RVZ1047787" s="1"/>
      <c r="RWA1047787" s="1"/>
      <c r="RWB1047787" s="1"/>
      <c r="RWC1047787" s="1"/>
      <c r="RWD1047787" s="1"/>
      <c r="RWE1047787" s="1"/>
      <c r="RWF1047787" s="1"/>
      <c r="RWG1047787" s="1"/>
      <c r="RWH1047787" s="1"/>
      <c r="RWI1047787" s="1"/>
      <c r="RWJ1047787" s="1"/>
      <c r="RWK1047787" s="1"/>
      <c r="RWL1047787" s="1"/>
      <c r="RWM1047787" s="1"/>
      <c r="RWN1047787" s="1"/>
      <c r="RWO1047787" s="1"/>
      <c r="RWP1047787" s="1"/>
      <c r="RWQ1047787" s="1"/>
      <c r="RWR1047787" s="1"/>
      <c r="RWS1047787" s="1"/>
      <c r="RWT1047787" s="1"/>
      <c r="RWU1047787" s="1"/>
      <c r="RWV1047787" s="1"/>
      <c r="RWW1047787" s="1"/>
      <c r="RWX1047787" s="1"/>
      <c r="RWY1047787" s="1"/>
      <c r="RWZ1047787" s="1"/>
      <c r="RXA1047787" s="1"/>
      <c r="RXB1047787" s="1"/>
      <c r="RXC1047787" s="1"/>
      <c r="RXD1047787" s="1"/>
      <c r="RXE1047787" s="1"/>
      <c r="RXF1047787" s="1"/>
      <c r="RXG1047787" s="1"/>
      <c r="RXH1047787" s="1"/>
      <c r="RXI1047787" s="1"/>
      <c r="RXJ1047787" s="1"/>
      <c r="RXK1047787" s="1"/>
      <c r="RXL1047787" s="1"/>
      <c r="RXM1047787" s="1"/>
      <c r="RXN1047787" s="1"/>
      <c r="RXO1047787" s="1"/>
      <c r="RXP1047787" s="1"/>
      <c r="RXQ1047787" s="1"/>
      <c r="RXR1047787" s="1"/>
      <c r="RXS1047787" s="1"/>
      <c r="RXT1047787" s="1"/>
      <c r="RXU1047787" s="1"/>
      <c r="RXV1047787" s="1"/>
      <c r="RXW1047787" s="1"/>
      <c r="RXX1047787" s="1"/>
      <c r="RXY1047787" s="1"/>
      <c r="RXZ1047787" s="1"/>
      <c r="RYA1047787" s="1"/>
      <c r="RYB1047787" s="1"/>
      <c r="RYC1047787" s="1"/>
      <c r="RYD1047787" s="1"/>
      <c r="RYE1047787" s="1"/>
      <c r="RYF1047787" s="1"/>
      <c r="RYG1047787" s="1"/>
      <c r="RYH1047787" s="1"/>
      <c r="RYI1047787" s="1"/>
      <c r="RYJ1047787" s="1"/>
      <c r="RYK1047787" s="1"/>
      <c r="RYL1047787" s="1"/>
      <c r="RYM1047787" s="1"/>
      <c r="RYN1047787" s="1"/>
      <c r="RYO1047787" s="1"/>
      <c r="RYP1047787" s="1"/>
      <c r="RYQ1047787" s="1"/>
      <c r="RYR1047787" s="1"/>
      <c r="RYS1047787" s="1"/>
      <c r="RYT1047787" s="1"/>
      <c r="RYU1047787" s="1"/>
      <c r="RYV1047787" s="1"/>
      <c r="RYW1047787" s="1"/>
      <c r="RYX1047787" s="1"/>
      <c r="RYY1047787" s="1"/>
      <c r="RYZ1047787" s="1"/>
      <c r="RZA1047787" s="1"/>
      <c r="RZB1047787" s="1"/>
      <c r="RZC1047787" s="1"/>
      <c r="RZD1047787" s="1"/>
      <c r="RZE1047787" s="1"/>
      <c r="RZF1047787" s="1"/>
      <c r="RZG1047787" s="1"/>
      <c r="RZH1047787" s="1"/>
      <c r="RZI1047787" s="1"/>
      <c r="RZJ1047787" s="1"/>
      <c r="RZK1047787" s="1"/>
      <c r="RZL1047787" s="1"/>
      <c r="RZM1047787" s="1"/>
      <c r="RZN1047787" s="1"/>
      <c r="RZO1047787" s="1"/>
      <c r="RZP1047787" s="1"/>
      <c r="RZQ1047787" s="1"/>
      <c r="RZR1047787" s="1"/>
      <c r="RZS1047787" s="1"/>
      <c r="RZT1047787" s="1"/>
      <c r="RZU1047787" s="1"/>
      <c r="RZV1047787" s="1"/>
      <c r="RZW1047787" s="1"/>
      <c r="RZX1047787" s="1"/>
      <c r="RZY1047787" s="1"/>
      <c r="RZZ1047787" s="1"/>
      <c r="SAA1047787" s="1"/>
      <c r="SAB1047787" s="1"/>
      <c r="SAC1047787" s="1"/>
      <c r="SAD1047787" s="1"/>
      <c r="SAE1047787" s="1"/>
      <c r="SAF1047787" s="1"/>
      <c r="SAG1047787" s="1"/>
      <c r="SAH1047787" s="1"/>
      <c r="SAI1047787" s="1"/>
      <c r="SAJ1047787" s="1"/>
      <c r="SAK1047787" s="1"/>
      <c r="SAL1047787" s="1"/>
      <c r="SAM1047787" s="1"/>
      <c r="SAN1047787" s="1"/>
      <c r="SAO1047787" s="1"/>
      <c r="SAP1047787" s="1"/>
      <c r="SAQ1047787" s="1"/>
      <c r="SAR1047787" s="1"/>
      <c r="SAS1047787" s="1"/>
      <c r="SAT1047787" s="1"/>
      <c r="SAU1047787" s="1"/>
      <c r="SAV1047787" s="1"/>
      <c r="SAW1047787" s="1"/>
      <c r="SAX1047787" s="1"/>
      <c r="SAY1047787" s="1"/>
      <c r="SAZ1047787" s="1"/>
      <c r="SBA1047787" s="1"/>
      <c r="SBB1047787" s="1"/>
      <c r="SBC1047787" s="1"/>
      <c r="SBD1047787" s="1"/>
      <c r="SBE1047787" s="1"/>
      <c r="SBF1047787" s="1"/>
      <c r="SBG1047787" s="1"/>
      <c r="SBH1047787" s="1"/>
      <c r="SBI1047787" s="1"/>
      <c r="SBJ1047787" s="1"/>
      <c r="SBK1047787" s="1"/>
      <c r="SBL1047787" s="1"/>
      <c r="SBM1047787" s="1"/>
      <c r="SBN1047787" s="1"/>
      <c r="SBO1047787" s="1"/>
      <c r="SBP1047787" s="1"/>
      <c r="SBQ1047787" s="1"/>
      <c r="SBR1047787" s="1"/>
      <c r="SBS1047787" s="1"/>
      <c r="SBT1047787" s="1"/>
      <c r="SBU1047787" s="1"/>
      <c r="SBV1047787" s="1"/>
      <c r="SBW1047787" s="1"/>
      <c r="SBX1047787" s="1"/>
      <c r="SBY1047787" s="1"/>
      <c r="SBZ1047787" s="1"/>
      <c r="SCA1047787" s="1"/>
      <c r="SCB1047787" s="1"/>
      <c r="SCC1047787" s="1"/>
      <c r="SCD1047787" s="1"/>
      <c r="SCE1047787" s="1"/>
      <c r="SCF1047787" s="1"/>
      <c r="SCG1047787" s="1"/>
      <c r="SCH1047787" s="1"/>
      <c r="SCI1047787" s="1"/>
      <c r="SCJ1047787" s="1"/>
      <c r="SCK1047787" s="1"/>
      <c r="SCL1047787" s="1"/>
      <c r="SCM1047787" s="1"/>
      <c r="SCN1047787" s="1"/>
      <c r="SCO1047787" s="1"/>
      <c r="SCP1047787" s="1"/>
      <c r="SCQ1047787" s="1"/>
      <c r="SCR1047787" s="1"/>
      <c r="SCS1047787" s="1"/>
      <c r="SCT1047787" s="1"/>
      <c r="SCU1047787" s="1"/>
      <c r="SCV1047787" s="1"/>
      <c r="SCW1047787" s="1"/>
      <c r="SCX1047787" s="1"/>
      <c r="SCY1047787" s="1"/>
      <c r="SCZ1047787" s="1"/>
      <c r="SDA1047787" s="1"/>
      <c r="SDB1047787" s="1"/>
      <c r="SDC1047787" s="1"/>
      <c r="SDD1047787" s="1"/>
      <c r="SDE1047787" s="1"/>
      <c r="SDF1047787" s="1"/>
      <c r="SDG1047787" s="1"/>
      <c r="SDH1047787" s="1"/>
      <c r="SDI1047787" s="1"/>
      <c r="SDJ1047787" s="1"/>
      <c r="SDK1047787" s="1"/>
      <c r="SDL1047787" s="1"/>
      <c r="SDM1047787" s="1"/>
      <c r="SDN1047787" s="1"/>
      <c r="SDO1047787" s="1"/>
      <c r="SDP1047787" s="1"/>
      <c r="SDQ1047787" s="1"/>
      <c r="SDR1047787" s="1"/>
      <c r="SDS1047787" s="1"/>
      <c r="SDT1047787" s="1"/>
      <c r="SDU1047787" s="1"/>
      <c r="SDV1047787" s="1"/>
      <c r="SDW1047787" s="1"/>
      <c r="SDX1047787" s="1"/>
      <c r="SDY1047787" s="1"/>
      <c r="SDZ1047787" s="1"/>
      <c r="SEA1047787" s="1"/>
      <c r="SEB1047787" s="1"/>
      <c r="SEC1047787" s="1"/>
      <c r="SED1047787" s="1"/>
      <c r="SEE1047787" s="1"/>
      <c r="SEF1047787" s="1"/>
      <c r="SEG1047787" s="1"/>
      <c r="SEH1047787" s="1"/>
      <c r="SEI1047787" s="1"/>
      <c r="SEJ1047787" s="1"/>
      <c r="SEK1047787" s="1"/>
      <c r="SEL1047787" s="1"/>
      <c r="SEM1047787" s="1"/>
      <c r="SEN1047787" s="1"/>
      <c r="SEO1047787" s="1"/>
      <c r="SEP1047787" s="1"/>
      <c r="SEQ1047787" s="1"/>
      <c r="SER1047787" s="1"/>
      <c r="SES1047787" s="1"/>
      <c r="SET1047787" s="1"/>
      <c r="SEU1047787" s="1"/>
      <c r="SEV1047787" s="1"/>
      <c r="SEW1047787" s="1"/>
      <c r="SEX1047787" s="1"/>
      <c r="SEY1047787" s="1"/>
      <c r="SEZ1047787" s="1"/>
      <c r="SFA1047787" s="1"/>
      <c r="SFB1047787" s="1"/>
      <c r="SFC1047787" s="1"/>
      <c r="SFD1047787" s="1"/>
      <c r="SFE1047787" s="1"/>
      <c r="SFF1047787" s="1"/>
      <c r="SFG1047787" s="1"/>
      <c r="SFH1047787" s="1"/>
      <c r="SFI1047787" s="1"/>
      <c r="SFJ1047787" s="1"/>
      <c r="SFK1047787" s="1"/>
      <c r="SFL1047787" s="1"/>
      <c r="SFM1047787" s="1"/>
      <c r="SFN1047787" s="1"/>
      <c r="SFO1047787" s="1"/>
      <c r="SFP1047787" s="1"/>
      <c r="SFQ1047787" s="1"/>
      <c r="SFR1047787" s="1"/>
      <c r="SFS1047787" s="1"/>
      <c r="SFT1047787" s="1"/>
      <c r="SFU1047787" s="1"/>
      <c r="SFV1047787" s="1"/>
      <c r="SFW1047787" s="1"/>
      <c r="SFX1047787" s="1"/>
      <c r="SFY1047787" s="1"/>
      <c r="SFZ1047787" s="1"/>
      <c r="SGA1047787" s="1"/>
      <c r="SGB1047787" s="1"/>
      <c r="SGC1047787" s="1"/>
      <c r="SGD1047787" s="1"/>
      <c r="SGE1047787" s="1"/>
      <c r="SGF1047787" s="1"/>
      <c r="SGG1047787" s="1"/>
      <c r="SGH1047787" s="1"/>
      <c r="SGI1047787" s="1"/>
      <c r="SGJ1047787" s="1"/>
      <c r="SGK1047787" s="1"/>
      <c r="SGL1047787" s="1"/>
      <c r="SGM1047787" s="1"/>
      <c r="SGN1047787" s="1"/>
      <c r="SGO1047787" s="1"/>
      <c r="SGP1047787" s="1"/>
      <c r="SGQ1047787" s="1"/>
      <c r="SGR1047787" s="1"/>
      <c r="SGS1047787" s="1"/>
      <c r="SGT1047787" s="1"/>
      <c r="SGU1047787" s="1"/>
      <c r="SGV1047787" s="1"/>
      <c r="SGW1047787" s="1"/>
      <c r="SGX1047787" s="1"/>
      <c r="SGY1047787" s="1"/>
      <c r="SGZ1047787" s="1"/>
      <c r="SHA1047787" s="1"/>
      <c r="SHB1047787" s="1"/>
      <c r="SHC1047787" s="1"/>
      <c r="SHD1047787" s="1"/>
      <c r="SHE1047787" s="1"/>
      <c r="SHF1047787" s="1"/>
      <c r="SHG1047787" s="1"/>
      <c r="SHH1047787" s="1"/>
      <c r="SHI1047787" s="1"/>
      <c r="SHJ1047787" s="1"/>
      <c r="SHK1047787" s="1"/>
      <c r="SHL1047787" s="1"/>
      <c r="SHM1047787" s="1"/>
      <c r="SHN1047787" s="1"/>
      <c r="SHO1047787" s="1"/>
      <c r="SHP1047787" s="1"/>
      <c r="SHQ1047787" s="1"/>
      <c r="SHR1047787" s="1"/>
      <c r="SHS1047787" s="1"/>
      <c r="SHT1047787" s="1"/>
      <c r="SHU1047787" s="1"/>
      <c r="SHV1047787" s="1"/>
      <c r="SHW1047787" s="1"/>
      <c r="SHX1047787" s="1"/>
      <c r="SHY1047787" s="1"/>
      <c r="SHZ1047787" s="1"/>
      <c r="SIA1047787" s="1"/>
      <c r="SIB1047787" s="1"/>
      <c r="SIC1047787" s="1"/>
      <c r="SID1047787" s="1"/>
      <c r="SIE1047787" s="1"/>
      <c r="SIF1047787" s="1"/>
      <c r="SIG1047787" s="1"/>
      <c r="SIH1047787" s="1"/>
      <c r="SII1047787" s="1"/>
      <c r="SIJ1047787" s="1"/>
      <c r="SIK1047787" s="1"/>
      <c r="SIL1047787" s="1"/>
      <c r="SIM1047787" s="1"/>
      <c r="SIN1047787" s="1"/>
      <c r="SIO1047787" s="1"/>
      <c r="SIP1047787" s="1"/>
      <c r="SIQ1047787" s="1"/>
      <c r="SIR1047787" s="1"/>
      <c r="SIS1047787" s="1"/>
      <c r="SIT1047787" s="1"/>
      <c r="SIU1047787" s="1"/>
      <c r="SIV1047787" s="1"/>
      <c r="SIW1047787" s="1"/>
      <c r="SIX1047787" s="1"/>
      <c r="SIY1047787" s="1"/>
      <c r="SIZ1047787" s="1"/>
      <c r="SJA1047787" s="1"/>
      <c r="SJB1047787" s="1"/>
      <c r="SJC1047787" s="1"/>
      <c r="SJD1047787" s="1"/>
      <c r="SJE1047787" s="1"/>
      <c r="SJF1047787" s="1"/>
      <c r="SJG1047787" s="1"/>
      <c r="SJH1047787" s="1"/>
      <c r="SJI1047787" s="1"/>
      <c r="SJJ1047787" s="1"/>
      <c r="SJK1047787" s="1"/>
      <c r="SJL1047787" s="1"/>
      <c r="SJM1047787" s="1"/>
      <c r="SJN1047787" s="1"/>
      <c r="SJO1047787" s="1"/>
      <c r="SJP1047787" s="1"/>
      <c r="SJQ1047787" s="1"/>
      <c r="SJR1047787" s="1"/>
      <c r="SJS1047787" s="1"/>
      <c r="SJT1047787" s="1"/>
      <c r="SJU1047787" s="1"/>
      <c r="SJV1047787" s="1"/>
      <c r="SJW1047787" s="1"/>
      <c r="SJX1047787" s="1"/>
      <c r="SJY1047787" s="1"/>
      <c r="SJZ1047787" s="1"/>
      <c r="SKA1047787" s="1"/>
      <c r="SKB1047787" s="1"/>
      <c r="SKC1047787" s="1"/>
      <c r="SKD1047787" s="1"/>
      <c r="SKE1047787" s="1"/>
      <c r="SKF1047787" s="1"/>
      <c r="SKG1047787" s="1"/>
      <c r="SKH1047787" s="1"/>
      <c r="SKI1047787" s="1"/>
      <c r="SKJ1047787" s="1"/>
      <c r="SKK1047787" s="1"/>
      <c r="SKL1047787" s="1"/>
      <c r="SKM1047787" s="1"/>
      <c r="SKN1047787" s="1"/>
      <c r="SKO1047787" s="1"/>
      <c r="SKP1047787" s="1"/>
      <c r="SKQ1047787" s="1"/>
      <c r="SKR1047787" s="1"/>
      <c r="SKS1047787" s="1"/>
      <c r="SKT1047787" s="1"/>
      <c r="SKU1047787" s="1"/>
      <c r="SKV1047787" s="1"/>
      <c r="SKW1047787" s="1"/>
      <c r="SKX1047787" s="1"/>
      <c r="SKY1047787" s="1"/>
      <c r="SKZ1047787" s="1"/>
      <c r="SLA1047787" s="1"/>
      <c r="SLB1047787" s="1"/>
      <c r="SLC1047787" s="1"/>
      <c r="SLD1047787" s="1"/>
      <c r="SLE1047787" s="1"/>
      <c r="SLF1047787" s="1"/>
      <c r="SLG1047787" s="1"/>
      <c r="SLH1047787" s="1"/>
      <c r="SLI1047787" s="1"/>
      <c r="SLJ1047787" s="1"/>
      <c r="SLK1047787" s="1"/>
      <c r="SLL1047787" s="1"/>
      <c r="SLM1047787" s="1"/>
      <c r="SLN1047787" s="1"/>
      <c r="SLO1047787" s="1"/>
      <c r="SLP1047787" s="1"/>
      <c r="SLQ1047787" s="1"/>
      <c r="SLR1047787" s="1"/>
      <c r="SLS1047787" s="1"/>
      <c r="SLT1047787" s="1"/>
      <c r="SLU1047787" s="1"/>
      <c r="SLV1047787" s="1"/>
      <c r="SLW1047787" s="1"/>
      <c r="SLX1047787" s="1"/>
      <c r="SLY1047787" s="1"/>
      <c r="SLZ1047787" s="1"/>
      <c r="SMA1047787" s="1"/>
      <c r="SMB1047787" s="1"/>
      <c r="SMC1047787" s="1"/>
      <c r="SMD1047787" s="1"/>
      <c r="SME1047787" s="1"/>
      <c r="SMF1047787" s="1"/>
      <c r="SMG1047787" s="1"/>
      <c r="SMH1047787" s="1"/>
      <c r="SMI1047787" s="1"/>
      <c r="SMJ1047787" s="1"/>
      <c r="SMK1047787" s="1"/>
      <c r="SML1047787" s="1"/>
      <c r="SMM1047787" s="1"/>
      <c r="SMN1047787" s="1"/>
      <c r="SMO1047787" s="1"/>
      <c r="SMP1047787" s="1"/>
      <c r="SMQ1047787" s="1"/>
      <c r="SMR1047787" s="1"/>
      <c r="SMS1047787" s="1"/>
      <c r="SMT1047787" s="1"/>
      <c r="SMU1047787" s="1"/>
      <c r="SMV1047787" s="1"/>
      <c r="SMW1047787" s="1"/>
      <c r="SMX1047787" s="1"/>
      <c r="SMY1047787" s="1"/>
      <c r="SMZ1047787" s="1"/>
      <c r="SNA1047787" s="1"/>
      <c r="SNB1047787" s="1"/>
      <c r="SNC1047787" s="1"/>
      <c r="SND1047787" s="1"/>
      <c r="SNE1047787" s="1"/>
      <c r="SNF1047787" s="1"/>
      <c r="SNG1047787" s="1"/>
      <c r="SNH1047787" s="1"/>
      <c r="SNI1047787" s="1"/>
      <c r="SNJ1047787" s="1"/>
      <c r="SNK1047787" s="1"/>
      <c r="SNL1047787" s="1"/>
      <c r="SNM1047787" s="1"/>
      <c r="SNN1047787" s="1"/>
      <c r="SNO1047787" s="1"/>
      <c r="SNP1047787" s="1"/>
      <c r="SNQ1047787" s="1"/>
      <c r="SNR1047787" s="1"/>
      <c r="SNS1047787" s="1"/>
      <c r="SNT1047787" s="1"/>
      <c r="SNU1047787" s="1"/>
      <c r="SNV1047787" s="1"/>
      <c r="SNW1047787" s="1"/>
      <c r="SNX1047787" s="1"/>
      <c r="SNY1047787" s="1"/>
      <c r="SNZ1047787" s="1"/>
      <c r="SOA1047787" s="1"/>
      <c r="SOB1047787" s="1"/>
      <c r="SOC1047787" s="1"/>
      <c r="SOD1047787" s="1"/>
      <c r="SOE1047787" s="1"/>
      <c r="SOF1047787" s="1"/>
      <c r="SOG1047787" s="1"/>
      <c r="SOH1047787" s="1"/>
      <c r="SOI1047787" s="1"/>
      <c r="SOJ1047787" s="1"/>
      <c r="SOK1047787" s="1"/>
      <c r="SOL1047787" s="1"/>
      <c r="SOM1047787" s="1"/>
      <c r="SON1047787" s="1"/>
      <c r="SOO1047787" s="1"/>
      <c r="SOP1047787" s="1"/>
      <c r="SOQ1047787" s="1"/>
      <c r="SOR1047787" s="1"/>
      <c r="SOS1047787" s="1"/>
      <c r="SOT1047787" s="1"/>
      <c r="SOU1047787" s="1"/>
      <c r="SOV1047787" s="1"/>
      <c r="SOW1047787" s="1"/>
      <c r="SOX1047787" s="1"/>
      <c r="SOY1047787" s="1"/>
      <c r="SOZ1047787" s="1"/>
      <c r="SPA1047787" s="1"/>
      <c r="SPB1047787" s="1"/>
      <c r="SPC1047787" s="1"/>
      <c r="SPD1047787" s="1"/>
      <c r="SPE1047787" s="1"/>
      <c r="SPF1047787" s="1"/>
      <c r="SPG1047787" s="1"/>
      <c r="SPH1047787" s="1"/>
      <c r="SPI1047787" s="1"/>
      <c r="SPJ1047787" s="1"/>
      <c r="SPK1047787" s="1"/>
      <c r="SPL1047787" s="1"/>
      <c r="SPM1047787" s="1"/>
      <c r="SPN1047787" s="1"/>
      <c r="SPO1047787" s="1"/>
      <c r="SPP1047787" s="1"/>
      <c r="SPQ1047787" s="1"/>
      <c r="SPR1047787" s="1"/>
      <c r="SPS1047787" s="1"/>
      <c r="SPT1047787" s="1"/>
      <c r="SPU1047787" s="1"/>
      <c r="SPV1047787" s="1"/>
      <c r="SPW1047787" s="1"/>
      <c r="SPX1047787" s="1"/>
      <c r="SPY1047787" s="1"/>
      <c r="SPZ1047787" s="1"/>
      <c r="SQA1047787" s="1"/>
      <c r="SQB1047787" s="1"/>
      <c r="SQC1047787" s="1"/>
      <c r="SQD1047787" s="1"/>
      <c r="SQE1047787" s="1"/>
      <c r="SQF1047787" s="1"/>
      <c r="SQG1047787" s="1"/>
      <c r="SQH1047787" s="1"/>
      <c r="SQI1047787" s="1"/>
      <c r="SQJ1047787" s="1"/>
      <c r="SQK1047787" s="1"/>
      <c r="SQL1047787" s="1"/>
      <c r="SQM1047787" s="1"/>
      <c r="SQN1047787" s="1"/>
      <c r="SQO1047787" s="1"/>
      <c r="SQP1047787" s="1"/>
      <c r="SQQ1047787" s="1"/>
      <c r="SQR1047787" s="1"/>
      <c r="SQS1047787" s="1"/>
      <c r="SQT1047787" s="1"/>
      <c r="SQU1047787" s="1"/>
      <c r="SQV1047787" s="1"/>
      <c r="SQW1047787" s="1"/>
      <c r="SQX1047787" s="1"/>
      <c r="SQY1047787" s="1"/>
      <c r="SQZ1047787" s="1"/>
      <c r="SRA1047787" s="1"/>
      <c r="SRB1047787" s="1"/>
      <c r="SRC1047787" s="1"/>
      <c r="SRD1047787" s="1"/>
      <c r="SRE1047787" s="1"/>
      <c r="SRF1047787" s="1"/>
      <c r="SRG1047787" s="1"/>
      <c r="SRH1047787" s="1"/>
      <c r="SRI1047787" s="1"/>
      <c r="SRJ1047787" s="1"/>
      <c r="SRK1047787" s="1"/>
      <c r="SRL1047787" s="1"/>
      <c r="SRM1047787" s="1"/>
      <c r="SRN1047787" s="1"/>
      <c r="SRO1047787" s="1"/>
      <c r="SRP1047787" s="1"/>
      <c r="SRQ1047787" s="1"/>
      <c r="SRR1047787" s="1"/>
      <c r="SRS1047787" s="1"/>
      <c r="SRT1047787" s="1"/>
      <c r="SRU1047787" s="1"/>
      <c r="SRV1047787" s="1"/>
      <c r="SRW1047787" s="1"/>
      <c r="SRX1047787" s="1"/>
      <c r="SRY1047787" s="1"/>
      <c r="SRZ1047787" s="1"/>
      <c r="SSA1047787" s="1"/>
      <c r="SSB1047787" s="1"/>
      <c r="SSC1047787" s="1"/>
      <c r="SSD1047787" s="1"/>
      <c r="SSE1047787" s="1"/>
      <c r="SSF1047787" s="1"/>
      <c r="SSG1047787" s="1"/>
      <c r="SSH1047787" s="1"/>
      <c r="SSI1047787" s="1"/>
      <c r="SSJ1047787" s="1"/>
      <c r="SSK1047787" s="1"/>
      <c r="SSL1047787" s="1"/>
      <c r="SSM1047787" s="1"/>
      <c r="SSN1047787" s="1"/>
      <c r="SSO1047787" s="1"/>
      <c r="SSP1047787" s="1"/>
      <c r="SSQ1047787" s="1"/>
      <c r="SSR1047787" s="1"/>
      <c r="SSS1047787" s="1"/>
      <c r="SST1047787" s="1"/>
      <c r="SSU1047787" s="1"/>
      <c r="SSV1047787" s="1"/>
      <c r="SSW1047787" s="1"/>
      <c r="SSX1047787" s="1"/>
      <c r="SSY1047787" s="1"/>
      <c r="SSZ1047787" s="1"/>
      <c r="STA1047787" s="1"/>
      <c r="STB1047787" s="1"/>
      <c r="STC1047787" s="1"/>
      <c r="STD1047787" s="1"/>
      <c r="STE1047787" s="1"/>
      <c r="STF1047787" s="1"/>
      <c r="STG1047787" s="1"/>
      <c r="STH1047787" s="1"/>
      <c r="STI1047787" s="1"/>
      <c r="STJ1047787" s="1"/>
      <c r="STK1047787" s="1"/>
      <c r="STL1047787" s="1"/>
      <c r="STM1047787" s="1"/>
      <c r="STN1047787" s="1"/>
      <c r="STO1047787" s="1"/>
      <c r="STP1047787" s="1"/>
      <c r="STQ1047787" s="1"/>
      <c r="STR1047787" s="1"/>
      <c r="STS1047787" s="1"/>
      <c r="STT1047787" s="1"/>
      <c r="STU1047787" s="1"/>
      <c r="STV1047787" s="1"/>
      <c r="STW1047787" s="1"/>
      <c r="STX1047787" s="1"/>
      <c r="STY1047787" s="1"/>
      <c r="STZ1047787" s="1"/>
      <c r="SUA1047787" s="1"/>
      <c r="SUB1047787" s="1"/>
      <c r="SUC1047787" s="1"/>
      <c r="SUD1047787" s="1"/>
      <c r="SUE1047787" s="1"/>
      <c r="SUF1047787" s="1"/>
      <c r="SUG1047787" s="1"/>
      <c r="SUH1047787" s="1"/>
      <c r="SUI1047787" s="1"/>
      <c r="SUJ1047787" s="1"/>
      <c r="SUK1047787" s="1"/>
      <c r="SUL1047787" s="1"/>
      <c r="SUM1047787" s="1"/>
      <c r="SUN1047787" s="1"/>
      <c r="SUO1047787" s="1"/>
      <c r="SUP1047787" s="1"/>
      <c r="SUQ1047787" s="1"/>
      <c r="SUR1047787" s="1"/>
      <c r="SUS1047787" s="1"/>
      <c r="SUT1047787" s="1"/>
      <c r="SUU1047787" s="1"/>
      <c r="SUV1047787" s="1"/>
      <c r="SUW1047787" s="1"/>
      <c r="SUX1047787" s="1"/>
      <c r="SUY1047787" s="1"/>
      <c r="SUZ1047787" s="1"/>
      <c r="SVA1047787" s="1"/>
      <c r="SVB1047787" s="1"/>
      <c r="SVC1047787" s="1"/>
      <c r="SVD1047787" s="1"/>
      <c r="SVE1047787" s="1"/>
      <c r="SVF1047787" s="1"/>
      <c r="SVG1047787" s="1"/>
      <c r="SVH1047787" s="1"/>
      <c r="SVI1047787" s="1"/>
      <c r="SVJ1047787" s="1"/>
      <c r="SVK1047787" s="1"/>
      <c r="SVL1047787" s="1"/>
      <c r="SVM1047787" s="1"/>
      <c r="SVN1047787" s="1"/>
      <c r="SVO1047787" s="1"/>
      <c r="SVP1047787" s="1"/>
      <c r="SVQ1047787" s="1"/>
      <c r="SVR1047787" s="1"/>
      <c r="SVS1047787" s="1"/>
      <c r="SVT1047787" s="1"/>
      <c r="SVU1047787" s="1"/>
      <c r="SVV1047787" s="1"/>
      <c r="SVW1047787" s="1"/>
      <c r="SVX1047787" s="1"/>
      <c r="SVY1047787" s="1"/>
      <c r="SVZ1047787" s="1"/>
      <c r="SWA1047787" s="1"/>
      <c r="SWB1047787" s="1"/>
      <c r="SWC1047787" s="1"/>
      <c r="SWD1047787" s="1"/>
      <c r="SWE1047787" s="1"/>
      <c r="SWF1047787" s="1"/>
      <c r="SWG1047787" s="1"/>
      <c r="SWH1047787" s="1"/>
      <c r="SWI1047787" s="1"/>
      <c r="SWJ1047787" s="1"/>
      <c r="SWK1047787" s="1"/>
      <c r="SWL1047787" s="1"/>
      <c r="SWM1047787" s="1"/>
      <c r="SWN1047787" s="1"/>
      <c r="SWO1047787" s="1"/>
      <c r="SWP1047787" s="1"/>
      <c r="SWQ1047787" s="1"/>
      <c r="SWR1047787" s="1"/>
      <c r="SWS1047787" s="1"/>
      <c r="SWT1047787" s="1"/>
      <c r="SWU1047787" s="1"/>
      <c r="SWV1047787" s="1"/>
      <c r="SWW1047787" s="1"/>
      <c r="SWX1047787" s="1"/>
      <c r="SWY1047787" s="1"/>
      <c r="SWZ1047787" s="1"/>
      <c r="SXA1047787" s="1"/>
      <c r="SXB1047787" s="1"/>
      <c r="SXC1047787" s="1"/>
      <c r="SXD1047787" s="1"/>
      <c r="SXE1047787" s="1"/>
      <c r="SXF1047787" s="1"/>
      <c r="SXG1047787" s="1"/>
      <c r="SXH1047787" s="1"/>
      <c r="SXI1047787" s="1"/>
      <c r="SXJ1047787" s="1"/>
      <c r="SXK1047787" s="1"/>
      <c r="SXL1047787" s="1"/>
      <c r="SXM1047787" s="1"/>
      <c r="SXN1047787" s="1"/>
      <c r="SXO1047787" s="1"/>
      <c r="SXP1047787" s="1"/>
      <c r="SXQ1047787" s="1"/>
      <c r="SXR1047787" s="1"/>
      <c r="SXS1047787" s="1"/>
      <c r="SXT1047787" s="1"/>
      <c r="SXU1047787" s="1"/>
      <c r="SXV1047787" s="1"/>
      <c r="SXW1047787" s="1"/>
      <c r="SXX1047787" s="1"/>
      <c r="SXY1047787" s="1"/>
      <c r="SXZ1047787" s="1"/>
      <c r="SYA1047787" s="1"/>
      <c r="SYB1047787" s="1"/>
      <c r="SYC1047787" s="1"/>
      <c r="SYD1047787" s="1"/>
      <c r="SYE1047787" s="1"/>
      <c r="SYF1047787" s="1"/>
      <c r="SYG1047787" s="1"/>
      <c r="SYH1047787" s="1"/>
      <c r="SYI1047787" s="1"/>
      <c r="SYJ1047787" s="1"/>
      <c r="SYK1047787" s="1"/>
      <c r="SYL1047787" s="1"/>
      <c r="SYM1047787" s="1"/>
      <c r="SYN1047787" s="1"/>
      <c r="SYO1047787" s="1"/>
      <c r="SYP1047787" s="1"/>
      <c r="SYQ1047787" s="1"/>
      <c r="SYR1047787" s="1"/>
      <c r="SYS1047787" s="1"/>
      <c r="SYT1047787" s="1"/>
      <c r="SYU1047787" s="1"/>
      <c r="SYV1047787" s="1"/>
      <c r="SYW1047787" s="1"/>
      <c r="SYX1047787" s="1"/>
      <c r="SYY1047787" s="1"/>
      <c r="SYZ1047787" s="1"/>
      <c r="SZA1047787" s="1"/>
      <c r="SZB1047787" s="1"/>
      <c r="SZC1047787" s="1"/>
      <c r="SZD1047787" s="1"/>
      <c r="SZE1047787" s="1"/>
      <c r="SZF1047787" s="1"/>
      <c r="SZG1047787" s="1"/>
      <c r="SZH1047787" s="1"/>
      <c r="SZI1047787" s="1"/>
      <c r="SZJ1047787" s="1"/>
      <c r="SZK1047787" s="1"/>
      <c r="SZL1047787" s="1"/>
      <c r="SZM1047787" s="1"/>
      <c r="SZN1047787" s="1"/>
      <c r="SZO1047787" s="1"/>
      <c r="SZP1047787" s="1"/>
      <c r="SZQ1047787" s="1"/>
      <c r="SZR1047787" s="1"/>
      <c r="SZS1047787" s="1"/>
      <c r="SZT1047787" s="1"/>
      <c r="SZU1047787" s="1"/>
      <c r="SZV1047787" s="1"/>
      <c r="SZW1047787" s="1"/>
      <c r="SZX1047787" s="1"/>
      <c r="SZY1047787" s="1"/>
      <c r="SZZ1047787" s="1"/>
      <c r="TAA1047787" s="1"/>
      <c r="TAB1047787" s="1"/>
      <c r="TAC1047787" s="1"/>
      <c r="TAD1047787" s="1"/>
      <c r="TAE1047787" s="1"/>
      <c r="TAF1047787" s="1"/>
      <c r="TAG1047787" s="1"/>
      <c r="TAH1047787" s="1"/>
      <c r="TAI1047787" s="1"/>
      <c r="TAJ1047787" s="1"/>
      <c r="TAK1047787" s="1"/>
      <c r="TAL1047787" s="1"/>
      <c r="TAM1047787" s="1"/>
      <c r="TAN1047787" s="1"/>
      <c r="TAO1047787" s="1"/>
      <c r="TAP1047787" s="1"/>
      <c r="TAQ1047787" s="1"/>
      <c r="TAR1047787" s="1"/>
      <c r="TAS1047787" s="1"/>
      <c r="TAT1047787" s="1"/>
      <c r="TAU1047787" s="1"/>
      <c r="TAV1047787" s="1"/>
      <c r="TAW1047787" s="1"/>
      <c r="TAX1047787" s="1"/>
      <c r="TAY1047787" s="1"/>
      <c r="TAZ1047787" s="1"/>
      <c r="TBA1047787" s="1"/>
      <c r="TBB1047787" s="1"/>
      <c r="TBC1047787" s="1"/>
      <c r="TBD1047787" s="1"/>
      <c r="TBE1047787" s="1"/>
      <c r="TBF1047787" s="1"/>
      <c r="TBG1047787" s="1"/>
      <c r="TBH1047787" s="1"/>
      <c r="TBI1047787" s="1"/>
      <c r="TBJ1047787" s="1"/>
      <c r="TBK1047787" s="1"/>
      <c r="TBL1047787" s="1"/>
      <c r="TBM1047787" s="1"/>
      <c r="TBN1047787" s="1"/>
      <c r="TBO1047787" s="1"/>
      <c r="TBP1047787" s="1"/>
      <c r="TBQ1047787" s="1"/>
      <c r="TBR1047787" s="1"/>
      <c r="TBS1047787" s="1"/>
      <c r="TBT1047787" s="1"/>
      <c r="TBU1047787" s="1"/>
      <c r="TBV1047787" s="1"/>
      <c r="TBW1047787" s="1"/>
      <c r="TBX1047787" s="1"/>
      <c r="TBY1047787" s="1"/>
      <c r="TBZ1047787" s="1"/>
      <c r="TCA1047787" s="1"/>
      <c r="TCB1047787" s="1"/>
      <c r="TCC1047787" s="1"/>
      <c r="TCD1047787" s="1"/>
      <c r="TCE1047787" s="1"/>
      <c r="TCF1047787" s="1"/>
      <c r="TCG1047787" s="1"/>
      <c r="TCH1047787" s="1"/>
      <c r="TCI1047787" s="1"/>
      <c r="TCJ1047787" s="1"/>
      <c r="TCK1047787" s="1"/>
      <c r="TCL1047787" s="1"/>
      <c r="TCM1047787" s="1"/>
      <c r="TCN1047787" s="1"/>
      <c r="TCO1047787" s="1"/>
      <c r="TCP1047787" s="1"/>
      <c r="TCQ1047787" s="1"/>
      <c r="TCR1047787" s="1"/>
      <c r="TCS1047787" s="1"/>
      <c r="TCT1047787" s="1"/>
      <c r="TCU1047787" s="1"/>
      <c r="TCV1047787" s="1"/>
      <c r="TCW1047787" s="1"/>
      <c r="TCX1047787" s="1"/>
      <c r="TCY1047787" s="1"/>
      <c r="TCZ1047787" s="1"/>
      <c r="TDA1047787" s="1"/>
      <c r="TDB1047787" s="1"/>
      <c r="TDC1047787" s="1"/>
      <c r="TDD1047787" s="1"/>
      <c r="TDE1047787" s="1"/>
      <c r="TDF1047787" s="1"/>
      <c r="TDG1047787" s="1"/>
      <c r="TDH1047787" s="1"/>
      <c r="TDI1047787" s="1"/>
      <c r="TDJ1047787" s="1"/>
      <c r="TDK1047787" s="1"/>
      <c r="TDL1047787" s="1"/>
      <c r="TDM1047787" s="1"/>
      <c r="TDN1047787" s="1"/>
      <c r="TDO1047787" s="1"/>
      <c r="TDP1047787" s="1"/>
      <c r="TDQ1047787" s="1"/>
      <c r="TDR1047787" s="1"/>
      <c r="TDS1047787" s="1"/>
      <c r="TDT1047787" s="1"/>
      <c r="TDU1047787" s="1"/>
      <c r="TDV1047787" s="1"/>
      <c r="TDW1047787" s="1"/>
      <c r="TDX1047787" s="1"/>
      <c r="TDY1047787" s="1"/>
      <c r="TDZ1047787" s="1"/>
      <c r="TEA1047787" s="1"/>
      <c r="TEB1047787" s="1"/>
      <c r="TEC1047787" s="1"/>
      <c r="TED1047787" s="1"/>
      <c r="TEE1047787" s="1"/>
      <c r="TEF1047787" s="1"/>
      <c r="TEG1047787" s="1"/>
      <c r="TEH1047787" s="1"/>
      <c r="TEI1047787" s="1"/>
      <c r="TEJ1047787" s="1"/>
      <c r="TEK1047787" s="1"/>
      <c r="TEL1047787" s="1"/>
      <c r="TEM1047787" s="1"/>
      <c r="TEN1047787" s="1"/>
      <c r="TEO1047787" s="1"/>
      <c r="TEP1047787" s="1"/>
      <c r="TEQ1047787" s="1"/>
      <c r="TER1047787" s="1"/>
      <c r="TES1047787" s="1"/>
      <c r="TET1047787" s="1"/>
      <c r="TEU1047787" s="1"/>
      <c r="TEV1047787" s="1"/>
      <c r="TEW1047787" s="1"/>
      <c r="TEX1047787" s="1"/>
      <c r="TEY1047787" s="1"/>
      <c r="TEZ1047787" s="1"/>
      <c r="TFA1047787" s="1"/>
      <c r="TFB1047787" s="1"/>
      <c r="TFC1047787" s="1"/>
      <c r="TFD1047787" s="1"/>
      <c r="TFE1047787" s="1"/>
      <c r="TFF1047787" s="1"/>
      <c r="TFG1047787" s="1"/>
      <c r="TFH1047787" s="1"/>
      <c r="TFI1047787" s="1"/>
      <c r="TFJ1047787" s="1"/>
      <c r="TFK1047787" s="1"/>
      <c r="TFL1047787" s="1"/>
      <c r="TFM1047787" s="1"/>
      <c r="TFN1047787" s="1"/>
      <c r="TFO1047787" s="1"/>
      <c r="TFP1047787" s="1"/>
      <c r="TFQ1047787" s="1"/>
      <c r="TFR1047787" s="1"/>
      <c r="TFS1047787" s="1"/>
      <c r="TFT1047787" s="1"/>
      <c r="TFU1047787" s="1"/>
      <c r="TFV1047787" s="1"/>
      <c r="TFW1047787" s="1"/>
      <c r="TFX1047787" s="1"/>
      <c r="TFY1047787" s="1"/>
      <c r="TFZ1047787" s="1"/>
      <c r="TGA1047787" s="1"/>
      <c r="TGB1047787" s="1"/>
      <c r="TGC1047787" s="1"/>
      <c r="TGD1047787" s="1"/>
      <c r="TGE1047787" s="1"/>
      <c r="TGF1047787" s="1"/>
      <c r="TGG1047787" s="1"/>
      <c r="TGH1047787" s="1"/>
      <c r="TGI1047787" s="1"/>
      <c r="TGJ1047787" s="1"/>
      <c r="TGK1047787" s="1"/>
      <c r="TGL1047787" s="1"/>
      <c r="TGM1047787" s="1"/>
      <c r="TGN1047787" s="1"/>
      <c r="TGO1047787" s="1"/>
      <c r="TGP1047787" s="1"/>
      <c r="TGQ1047787" s="1"/>
      <c r="TGR1047787" s="1"/>
      <c r="TGS1047787" s="1"/>
      <c r="TGT1047787" s="1"/>
      <c r="TGU1047787" s="1"/>
      <c r="TGV1047787" s="1"/>
      <c r="TGW1047787" s="1"/>
      <c r="TGX1047787" s="1"/>
      <c r="TGY1047787" s="1"/>
      <c r="TGZ1047787" s="1"/>
      <c r="THA1047787" s="1"/>
      <c r="THB1047787" s="1"/>
      <c r="THC1047787" s="1"/>
      <c r="THD1047787" s="1"/>
      <c r="THE1047787" s="1"/>
      <c r="THF1047787" s="1"/>
      <c r="THG1047787" s="1"/>
      <c r="THH1047787" s="1"/>
      <c r="THI1047787" s="1"/>
      <c r="THJ1047787" s="1"/>
      <c r="THK1047787" s="1"/>
      <c r="THL1047787" s="1"/>
      <c r="THM1047787" s="1"/>
      <c r="THN1047787" s="1"/>
      <c r="THO1047787" s="1"/>
      <c r="THP1047787" s="1"/>
      <c r="THQ1047787" s="1"/>
      <c r="THR1047787" s="1"/>
      <c r="THS1047787" s="1"/>
      <c r="THT1047787" s="1"/>
      <c r="THU1047787" s="1"/>
      <c r="THV1047787" s="1"/>
      <c r="THW1047787" s="1"/>
      <c r="THX1047787" s="1"/>
      <c r="THY1047787" s="1"/>
      <c r="THZ1047787" s="1"/>
      <c r="TIA1047787" s="1"/>
      <c r="TIB1047787" s="1"/>
      <c r="TIC1047787" s="1"/>
      <c r="TID1047787" s="1"/>
      <c r="TIE1047787" s="1"/>
      <c r="TIF1047787" s="1"/>
      <c r="TIG1047787" s="1"/>
      <c r="TIH1047787" s="1"/>
      <c r="TII1047787" s="1"/>
      <c r="TIJ1047787" s="1"/>
      <c r="TIK1047787" s="1"/>
      <c r="TIL1047787" s="1"/>
      <c r="TIM1047787" s="1"/>
      <c r="TIN1047787" s="1"/>
      <c r="TIO1047787" s="1"/>
      <c r="TIP1047787" s="1"/>
      <c r="TIQ1047787" s="1"/>
      <c r="TIR1047787" s="1"/>
      <c r="TIS1047787" s="1"/>
      <c r="TIT1047787" s="1"/>
      <c r="TIU1047787" s="1"/>
      <c r="TIV1047787" s="1"/>
      <c r="TIW1047787" s="1"/>
      <c r="TIX1047787" s="1"/>
      <c r="TIY1047787" s="1"/>
      <c r="TIZ1047787" s="1"/>
      <c r="TJA1047787" s="1"/>
      <c r="TJB1047787" s="1"/>
      <c r="TJC1047787" s="1"/>
      <c r="TJD1047787" s="1"/>
      <c r="TJE1047787" s="1"/>
      <c r="TJF1047787" s="1"/>
      <c r="TJG1047787" s="1"/>
      <c r="TJH1047787" s="1"/>
      <c r="TJI1047787" s="1"/>
      <c r="TJJ1047787" s="1"/>
      <c r="TJK1047787" s="1"/>
      <c r="TJL1047787" s="1"/>
      <c r="TJM1047787" s="1"/>
      <c r="TJN1047787" s="1"/>
      <c r="TJO1047787" s="1"/>
      <c r="TJP1047787" s="1"/>
      <c r="TJQ1047787" s="1"/>
      <c r="TJR1047787" s="1"/>
      <c r="TJS1047787" s="1"/>
      <c r="TJT1047787" s="1"/>
      <c r="TJU1047787" s="1"/>
      <c r="TJV1047787" s="1"/>
      <c r="TJW1047787" s="1"/>
      <c r="TJX1047787" s="1"/>
      <c r="TJY1047787" s="1"/>
      <c r="TJZ1047787" s="1"/>
      <c r="TKA1047787" s="1"/>
      <c r="TKB1047787" s="1"/>
      <c r="TKC1047787" s="1"/>
      <c r="TKD1047787" s="1"/>
      <c r="TKE1047787" s="1"/>
      <c r="TKF1047787" s="1"/>
      <c r="TKG1047787" s="1"/>
      <c r="TKH1047787" s="1"/>
      <c r="TKI1047787" s="1"/>
      <c r="TKJ1047787" s="1"/>
      <c r="TKK1047787" s="1"/>
      <c r="TKL1047787" s="1"/>
      <c r="TKM1047787" s="1"/>
      <c r="TKN1047787" s="1"/>
      <c r="TKO1047787" s="1"/>
      <c r="TKP1047787" s="1"/>
      <c r="TKQ1047787" s="1"/>
      <c r="TKR1047787" s="1"/>
      <c r="TKS1047787" s="1"/>
      <c r="TKT1047787" s="1"/>
      <c r="TKU1047787" s="1"/>
      <c r="TKV1047787" s="1"/>
      <c r="TKW1047787" s="1"/>
      <c r="TKX1047787" s="1"/>
      <c r="TKY1047787" s="1"/>
      <c r="TKZ1047787" s="1"/>
      <c r="TLA1047787" s="1"/>
      <c r="TLB1047787" s="1"/>
      <c r="TLC1047787" s="1"/>
      <c r="TLD1047787" s="1"/>
      <c r="TLE1047787" s="1"/>
      <c r="TLF1047787" s="1"/>
      <c r="TLG1047787" s="1"/>
      <c r="TLH1047787" s="1"/>
      <c r="TLI1047787" s="1"/>
      <c r="TLJ1047787" s="1"/>
      <c r="TLK1047787" s="1"/>
      <c r="TLL1047787" s="1"/>
      <c r="TLM1047787" s="1"/>
      <c r="TLN1047787" s="1"/>
      <c r="TLO1047787" s="1"/>
      <c r="TLP1047787" s="1"/>
      <c r="TLQ1047787" s="1"/>
      <c r="TLR1047787" s="1"/>
      <c r="TLS1047787" s="1"/>
      <c r="TLT1047787" s="1"/>
      <c r="TLU1047787" s="1"/>
      <c r="TLV1047787" s="1"/>
      <c r="TLW1047787" s="1"/>
      <c r="TLX1047787" s="1"/>
      <c r="TLY1047787" s="1"/>
      <c r="TLZ1047787" s="1"/>
      <c r="TMA1047787" s="1"/>
      <c r="TMB1047787" s="1"/>
      <c r="TMC1047787" s="1"/>
      <c r="TMD1047787" s="1"/>
      <c r="TME1047787" s="1"/>
      <c r="TMF1047787" s="1"/>
      <c r="TMG1047787" s="1"/>
      <c r="TMH1047787" s="1"/>
      <c r="TMI1047787" s="1"/>
      <c r="TMJ1047787" s="1"/>
      <c r="TMK1047787" s="1"/>
      <c r="TML1047787" s="1"/>
      <c r="TMM1047787" s="1"/>
      <c r="TMN1047787" s="1"/>
      <c r="TMO1047787" s="1"/>
      <c r="TMP1047787" s="1"/>
      <c r="TMQ1047787" s="1"/>
      <c r="TMR1047787" s="1"/>
      <c r="TMS1047787" s="1"/>
      <c r="TMT1047787" s="1"/>
      <c r="TMU1047787" s="1"/>
      <c r="TMV1047787" s="1"/>
      <c r="TMW1047787" s="1"/>
      <c r="TMX1047787" s="1"/>
      <c r="TMY1047787" s="1"/>
      <c r="TMZ1047787" s="1"/>
      <c r="TNA1047787" s="1"/>
      <c r="TNB1047787" s="1"/>
      <c r="TNC1047787" s="1"/>
      <c r="TND1047787" s="1"/>
      <c r="TNE1047787" s="1"/>
      <c r="TNF1047787" s="1"/>
      <c r="TNG1047787" s="1"/>
      <c r="TNH1047787" s="1"/>
      <c r="TNI1047787" s="1"/>
      <c r="TNJ1047787" s="1"/>
      <c r="TNK1047787" s="1"/>
      <c r="TNL1047787" s="1"/>
      <c r="TNM1047787" s="1"/>
      <c r="TNN1047787" s="1"/>
      <c r="TNO1047787" s="1"/>
      <c r="TNP1047787" s="1"/>
      <c r="TNQ1047787" s="1"/>
      <c r="TNR1047787" s="1"/>
      <c r="TNS1047787" s="1"/>
      <c r="TNT1047787" s="1"/>
      <c r="TNU1047787" s="1"/>
      <c r="TNV1047787" s="1"/>
      <c r="TNW1047787" s="1"/>
      <c r="TNX1047787" s="1"/>
      <c r="TNY1047787" s="1"/>
      <c r="TNZ1047787" s="1"/>
      <c r="TOA1047787" s="1"/>
      <c r="TOB1047787" s="1"/>
      <c r="TOC1047787" s="1"/>
      <c r="TOD1047787" s="1"/>
      <c r="TOE1047787" s="1"/>
      <c r="TOF1047787" s="1"/>
      <c r="TOG1047787" s="1"/>
      <c r="TOH1047787" s="1"/>
      <c r="TOI1047787" s="1"/>
      <c r="TOJ1047787" s="1"/>
      <c r="TOK1047787" s="1"/>
      <c r="TOL1047787" s="1"/>
      <c r="TOM1047787" s="1"/>
      <c r="TON1047787" s="1"/>
      <c r="TOO1047787" s="1"/>
      <c r="TOP1047787" s="1"/>
      <c r="TOQ1047787" s="1"/>
      <c r="TOR1047787" s="1"/>
      <c r="TOS1047787" s="1"/>
      <c r="TOT1047787" s="1"/>
      <c r="TOU1047787" s="1"/>
      <c r="TOV1047787" s="1"/>
      <c r="TOW1047787" s="1"/>
      <c r="TOX1047787" s="1"/>
      <c r="TOY1047787" s="1"/>
      <c r="TOZ1047787" s="1"/>
      <c r="TPA1047787" s="1"/>
      <c r="TPB1047787" s="1"/>
      <c r="TPC1047787" s="1"/>
      <c r="TPD1047787" s="1"/>
      <c r="TPE1047787" s="1"/>
      <c r="TPF1047787" s="1"/>
      <c r="TPG1047787" s="1"/>
      <c r="TPH1047787" s="1"/>
      <c r="TPI1047787" s="1"/>
      <c r="TPJ1047787" s="1"/>
      <c r="TPK1047787" s="1"/>
      <c r="TPL1047787" s="1"/>
      <c r="TPM1047787" s="1"/>
      <c r="TPN1047787" s="1"/>
      <c r="TPO1047787" s="1"/>
      <c r="TPP1047787" s="1"/>
      <c r="TPQ1047787" s="1"/>
      <c r="TPR1047787" s="1"/>
      <c r="TPS1047787" s="1"/>
      <c r="TPT1047787" s="1"/>
      <c r="TPU1047787" s="1"/>
      <c r="TPV1047787" s="1"/>
      <c r="TPW1047787" s="1"/>
      <c r="TPX1047787" s="1"/>
      <c r="TPY1047787" s="1"/>
      <c r="TPZ1047787" s="1"/>
      <c r="TQA1047787" s="1"/>
      <c r="TQB1047787" s="1"/>
      <c r="TQC1047787" s="1"/>
      <c r="TQD1047787" s="1"/>
      <c r="TQE1047787" s="1"/>
      <c r="TQF1047787" s="1"/>
      <c r="TQG1047787" s="1"/>
      <c r="TQH1047787" s="1"/>
      <c r="TQI1047787" s="1"/>
      <c r="TQJ1047787" s="1"/>
      <c r="TQK1047787" s="1"/>
      <c r="TQL1047787" s="1"/>
      <c r="TQM1047787" s="1"/>
      <c r="TQN1047787" s="1"/>
      <c r="TQO1047787" s="1"/>
      <c r="TQP1047787" s="1"/>
      <c r="TQQ1047787" s="1"/>
      <c r="TQR1047787" s="1"/>
      <c r="TQS1047787" s="1"/>
      <c r="TQT1047787" s="1"/>
      <c r="TQU1047787" s="1"/>
      <c r="TQV1047787" s="1"/>
      <c r="TQW1047787" s="1"/>
      <c r="TQX1047787" s="1"/>
      <c r="TQY1047787" s="1"/>
      <c r="TQZ1047787" s="1"/>
      <c r="TRA1047787" s="1"/>
      <c r="TRB1047787" s="1"/>
      <c r="TRC1047787" s="1"/>
      <c r="TRD1047787" s="1"/>
      <c r="TRE1047787" s="1"/>
      <c r="TRF1047787" s="1"/>
      <c r="TRG1047787" s="1"/>
      <c r="TRH1047787" s="1"/>
      <c r="TRI1047787" s="1"/>
      <c r="TRJ1047787" s="1"/>
      <c r="TRK1047787" s="1"/>
      <c r="TRL1047787" s="1"/>
      <c r="TRM1047787" s="1"/>
      <c r="TRN1047787" s="1"/>
      <c r="TRO1047787" s="1"/>
      <c r="TRP1047787" s="1"/>
      <c r="TRQ1047787" s="1"/>
      <c r="TRR1047787" s="1"/>
      <c r="TRS1047787" s="1"/>
      <c r="TRT1047787" s="1"/>
      <c r="TRU1047787" s="1"/>
      <c r="TRV1047787" s="1"/>
      <c r="TRW1047787" s="1"/>
      <c r="TRX1047787" s="1"/>
      <c r="TRY1047787" s="1"/>
      <c r="TRZ1047787" s="1"/>
      <c r="TSA1047787" s="1"/>
      <c r="TSB1047787" s="1"/>
      <c r="TSC1047787" s="1"/>
      <c r="TSD1047787" s="1"/>
      <c r="TSE1047787" s="1"/>
      <c r="TSF1047787" s="1"/>
      <c r="TSG1047787" s="1"/>
      <c r="TSH1047787" s="1"/>
      <c r="TSI1047787" s="1"/>
      <c r="TSJ1047787" s="1"/>
      <c r="TSK1047787" s="1"/>
      <c r="TSL1047787" s="1"/>
      <c r="TSM1047787" s="1"/>
      <c r="TSN1047787" s="1"/>
      <c r="TSO1047787" s="1"/>
      <c r="TSP1047787" s="1"/>
      <c r="TSQ1047787" s="1"/>
      <c r="TSR1047787" s="1"/>
      <c r="TSS1047787" s="1"/>
      <c r="TST1047787" s="1"/>
      <c r="TSU1047787" s="1"/>
      <c r="TSV1047787" s="1"/>
      <c r="TSW1047787" s="1"/>
      <c r="TSX1047787" s="1"/>
      <c r="TSY1047787" s="1"/>
      <c r="TSZ1047787" s="1"/>
      <c r="TTA1047787" s="1"/>
      <c r="TTB1047787" s="1"/>
      <c r="TTC1047787" s="1"/>
      <c r="TTD1047787" s="1"/>
      <c r="TTE1047787" s="1"/>
      <c r="TTF1047787" s="1"/>
      <c r="TTG1047787" s="1"/>
      <c r="TTH1047787" s="1"/>
      <c r="TTI1047787" s="1"/>
      <c r="TTJ1047787" s="1"/>
      <c r="TTK1047787" s="1"/>
      <c r="TTL1047787" s="1"/>
      <c r="TTM1047787" s="1"/>
      <c r="TTN1047787" s="1"/>
      <c r="TTO1047787" s="1"/>
      <c r="TTP1047787" s="1"/>
      <c r="TTQ1047787" s="1"/>
      <c r="TTR1047787" s="1"/>
      <c r="TTS1047787" s="1"/>
      <c r="TTT1047787" s="1"/>
      <c r="TTU1047787" s="1"/>
      <c r="TTV1047787" s="1"/>
      <c r="TTW1047787" s="1"/>
      <c r="TTX1047787" s="1"/>
      <c r="TTY1047787" s="1"/>
      <c r="TTZ1047787" s="1"/>
      <c r="TUA1047787" s="1"/>
      <c r="TUB1047787" s="1"/>
      <c r="TUC1047787" s="1"/>
      <c r="TUD1047787" s="1"/>
      <c r="TUE1047787" s="1"/>
      <c r="TUF1047787" s="1"/>
      <c r="TUG1047787" s="1"/>
      <c r="TUH1047787" s="1"/>
      <c r="TUI1047787" s="1"/>
      <c r="TUJ1047787" s="1"/>
      <c r="TUK1047787" s="1"/>
      <c r="TUL1047787" s="1"/>
      <c r="TUM1047787" s="1"/>
      <c r="TUN1047787" s="1"/>
      <c r="TUO1047787" s="1"/>
      <c r="TUP1047787" s="1"/>
      <c r="TUQ1047787" s="1"/>
      <c r="TUR1047787" s="1"/>
      <c r="TUS1047787" s="1"/>
      <c r="TUT1047787" s="1"/>
      <c r="TUU1047787" s="1"/>
      <c r="TUV1047787" s="1"/>
      <c r="TUW1047787" s="1"/>
      <c r="TUX1047787" s="1"/>
      <c r="TUY1047787" s="1"/>
      <c r="TUZ1047787" s="1"/>
      <c r="TVA1047787" s="1"/>
      <c r="TVB1047787" s="1"/>
      <c r="TVC1047787" s="1"/>
      <c r="TVD1047787" s="1"/>
      <c r="TVE1047787" s="1"/>
      <c r="TVF1047787" s="1"/>
      <c r="TVG1047787" s="1"/>
      <c r="TVH1047787" s="1"/>
      <c r="TVI1047787" s="1"/>
      <c r="TVJ1047787" s="1"/>
      <c r="TVK1047787" s="1"/>
      <c r="TVL1047787" s="1"/>
      <c r="TVM1047787" s="1"/>
      <c r="TVN1047787" s="1"/>
      <c r="TVO1047787" s="1"/>
      <c r="TVP1047787" s="1"/>
      <c r="TVQ1047787" s="1"/>
      <c r="TVR1047787" s="1"/>
      <c r="TVS1047787" s="1"/>
      <c r="TVT1047787" s="1"/>
      <c r="TVU1047787" s="1"/>
      <c r="TVV1047787" s="1"/>
      <c r="TVW1047787" s="1"/>
      <c r="TVX1047787" s="1"/>
      <c r="TVY1047787" s="1"/>
      <c r="TVZ1047787" s="1"/>
      <c r="TWA1047787" s="1"/>
      <c r="TWB1047787" s="1"/>
      <c r="TWC1047787" s="1"/>
      <c r="TWD1047787" s="1"/>
      <c r="TWE1047787" s="1"/>
      <c r="TWF1047787" s="1"/>
      <c r="TWG1047787" s="1"/>
      <c r="TWH1047787" s="1"/>
      <c r="TWI1047787" s="1"/>
      <c r="TWJ1047787" s="1"/>
      <c r="TWK1047787" s="1"/>
      <c r="TWL1047787" s="1"/>
      <c r="TWM1047787" s="1"/>
      <c r="TWN1047787" s="1"/>
      <c r="TWO1047787" s="1"/>
      <c r="TWP1047787" s="1"/>
      <c r="TWQ1047787" s="1"/>
      <c r="TWR1047787" s="1"/>
      <c r="TWS1047787" s="1"/>
      <c r="TWT1047787" s="1"/>
      <c r="TWU1047787" s="1"/>
      <c r="TWV1047787" s="1"/>
      <c r="TWW1047787" s="1"/>
      <c r="TWX1047787" s="1"/>
      <c r="TWY1047787" s="1"/>
      <c r="TWZ1047787" s="1"/>
      <c r="TXA1047787" s="1"/>
      <c r="TXB1047787" s="1"/>
      <c r="TXC1047787" s="1"/>
      <c r="TXD1047787" s="1"/>
      <c r="TXE1047787" s="1"/>
      <c r="TXF1047787" s="1"/>
      <c r="TXG1047787" s="1"/>
      <c r="TXH1047787" s="1"/>
      <c r="TXI1047787" s="1"/>
      <c r="TXJ1047787" s="1"/>
      <c r="TXK1047787" s="1"/>
      <c r="TXL1047787" s="1"/>
      <c r="TXM1047787" s="1"/>
      <c r="TXN1047787" s="1"/>
      <c r="TXO1047787" s="1"/>
      <c r="TXP1047787" s="1"/>
      <c r="TXQ1047787" s="1"/>
      <c r="TXR1047787" s="1"/>
      <c r="TXS1047787" s="1"/>
      <c r="TXT1047787" s="1"/>
      <c r="TXU1047787" s="1"/>
      <c r="TXV1047787" s="1"/>
      <c r="TXW1047787" s="1"/>
      <c r="TXX1047787" s="1"/>
      <c r="TXY1047787" s="1"/>
      <c r="TXZ1047787" s="1"/>
      <c r="TYA1047787" s="1"/>
      <c r="TYB1047787" s="1"/>
      <c r="TYC1047787" s="1"/>
      <c r="TYD1047787" s="1"/>
      <c r="TYE1047787" s="1"/>
      <c r="TYF1047787" s="1"/>
      <c r="TYG1047787" s="1"/>
      <c r="TYH1047787" s="1"/>
      <c r="TYI1047787" s="1"/>
      <c r="TYJ1047787" s="1"/>
      <c r="TYK1047787" s="1"/>
      <c r="TYL1047787" s="1"/>
      <c r="TYM1047787" s="1"/>
      <c r="TYN1047787" s="1"/>
      <c r="TYO1047787" s="1"/>
      <c r="TYP1047787" s="1"/>
      <c r="TYQ1047787" s="1"/>
      <c r="TYR1047787" s="1"/>
      <c r="TYS1047787" s="1"/>
      <c r="TYT1047787" s="1"/>
      <c r="TYU1047787" s="1"/>
      <c r="TYV1047787" s="1"/>
      <c r="TYW1047787" s="1"/>
      <c r="TYX1047787" s="1"/>
      <c r="TYY1047787" s="1"/>
      <c r="TYZ1047787" s="1"/>
      <c r="TZA1047787" s="1"/>
      <c r="TZB1047787" s="1"/>
      <c r="TZC1047787" s="1"/>
      <c r="TZD1047787" s="1"/>
      <c r="TZE1047787" s="1"/>
      <c r="TZF1047787" s="1"/>
      <c r="TZG1047787" s="1"/>
      <c r="TZH1047787" s="1"/>
      <c r="TZI1047787" s="1"/>
      <c r="TZJ1047787" s="1"/>
      <c r="TZK1047787" s="1"/>
      <c r="TZL1047787" s="1"/>
      <c r="TZM1047787" s="1"/>
      <c r="TZN1047787" s="1"/>
      <c r="TZO1047787" s="1"/>
      <c r="TZP1047787" s="1"/>
      <c r="TZQ1047787" s="1"/>
      <c r="TZR1047787" s="1"/>
      <c r="TZS1047787" s="1"/>
      <c r="TZT1047787" s="1"/>
      <c r="TZU1047787" s="1"/>
      <c r="TZV1047787" s="1"/>
      <c r="TZW1047787" s="1"/>
      <c r="TZX1047787" s="1"/>
      <c r="TZY1047787" s="1"/>
      <c r="TZZ1047787" s="1"/>
      <c r="UAA1047787" s="1"/>
      <c r="UAB1047787" s="1"/>
      <c r="UAC1047787" s="1"/>
      <c r="UAD1047787" s="1"/>
      <c r="UAE1047787" s="1"/>
      <c r="UAF1047787" s="1"/>
      <c r="UAG1047787" s="1"/>
      <c r="UAH1047787" s="1"/>
      <c r="UAI1047787" s="1"/>
      <c r="UAJ1047787" s="1"/>
      <c r="UAK1047787" s="1"/>
      <c r="UAL1047787" s="1"/>
      <c r="UAM1047787" s="1"/>
      <c r="UAN1047787" s="1"/>
      <c r="UAO1047787" s="1"/>
      <c r="UAP1047787" s="1"/>
      <c r="UAQ1047787" s="1"/>
      <c r="UAR1047787" s="1"/>
      <c r="UAS1047787" s="1"/>
      <c r="UAT1047787" s="1"/>
      <c r="UAU1047787" s="1"/>
      <c r="UAV1047787" s="1"/>
      <c r="UAW1047787" s="1"/>
      <c r="UAX1047787" s="1"/>
      <c r="UAY1047787" s="1"/>
      <c r="UAZ1047787" s="1"/>
      <c r="UBA1047787" s="1"/>
      <c r="UBB1047787" s="1"/>
      <c r="UBC1047787" s="1"/>
      <c r="UBD1047787" s="1"/>
      <c r="UBE1047787" s="1"/>
      <c r="UBF1047787" s="1"/>
      <c r="UBG1047787" s="1"/>
      <c r="UBH1047787" s="1"/>
      <c r="UBI1047787" s="1"/>
      <c r="UBJ1047787" s="1"/>
      <c r="UBK1047787" s="1"/>
      <c r="UBL1047787" s="1"/>
      <c r="UBM1047787" s="1"/>
      <c r="UBN1047787" s="1"/>
      <c r="UBO1047787" s="1"/>
      <c r="UBP1047787" s="1"/>
      <c r="UBQ1047787" s="1"/>
      <c r="UBR1047787" s="1"/>
      <c r="UBS1047787" s="1"/>
      <c r="UBT1047787" s="1"/>
      <c r="UBU1047787" s="1"/>
      <c r="UBV1047787" s="1"/>
      <c r="UBW1047787" s="1"/>
      <c r="UBX1047787" s="1"/>
      <c r="UBY1047787" s="1"/>
      <c r="UBZ1047787" s="1"/>
      <c r="UCA1047787" s="1"/>
      <c r="UCB1047787" s="1"/>
      <c r="UCC1047787" s="1"/>
      <c r="UCD1047787" s="1"/>
      <c r="UCE1047787" s="1"/>
      <c r="UCF1047787" s="1"/>
      <c r="UCG1047787" s="1"/>
      <c r="UCH1047787" s="1"/>
      <c r="UCI1047787" s="1"/>
      <c r="UCJ1047787" s="1"/>
      <c r="UCK1047787" s="1"/>
      <c r="UCL1047787" s="1"/>
      <c r="UCM1047787" s="1"/>
      <c r="UCN1047787" s="1"/>
      <c r="UCO1047787" s="1"/>
      <c r="UCP1047787" s="1"/>
      <c r="UCQ1047787" s="1"/>
      <c r="UCR1047787" s="1"/>
      <c r="UCS1047787" s="1"/>
      <c r="UCT1047787" s="1"/>
      <c r="UCU1047787" s="1"/>
      <c r="UCV1047787" s="1"/>
      <c r="UCW1047787" s="1"/>
      <c r="UCX1047787" s="1"/>
      <c r="UCY1047787" s="1"/>
      <c r="UCZ1047787" s="1"/>
      <c r="UDA1047787" s="1"/>
      <c r="UDB1047787" s="1"/>
      <c r="UDC1047787" s="1"/>
      <c r="UDD1047787" s="1"/>
      <c r="UDE1047787" s="1"/>
      <c r="UDF1047787" s="1"/>
      <c r="UDG1047787" s="1"/>
      <c r="UDH1047787" s="1"/>
      <c r="UDI1047787" s="1"/>
      <c r="UDJ1047787" s="1"/>
      <c r="UDK1047787" s="1"/>
      <c r="UDL1047787" s="1"/>
      <c r="UDM1047787" s="1"/>
      <c r="UDN1047787" s="1"/>
      <c r="UDO1047787" s="1"/>
      <c r="UDP1047787" s="1"/>
      <c r="UDQ1047787" s="1"/>
      <c r="UDR1047787" s="1"/>
      <c r="UDS1047787" s="1"/>
      <c r="UDT1047787" s="1"/>
      <c r="UDU1047787" s="1"/>
      <c r="UDV1047787" s="1"/>
      <c r="UDW1047787" s="1"/>
      <c r="UDX1047787" s="1"/>
      <c r="UDY1047787" s="1"/>
      <c r="UDZ1047787" s="1"/>
      <c r="UEA1047787" s="1"/>
      <c r="UEB1047787" s="1"/>
      <c r="UEC1047787" s="1"/>
      <c r="UED1047787" s="1"/>
      <c r="UEE1047787" s="1"/>
      <c r="UEF1047787" s="1"/>
      <c r="UEG1047787" s="1"/>
      <c r="UEH1047787" s="1"/>
      <c r="UEI1047787" s="1"/>
      <c r="UEJ1047787" s="1"/>
      <c r="UEK1047787" s="1"/>
      <c r="UEL1047787" s="1"/>
      <c r="UEM1047787" s="1"/>
      <c r="UEN1047787" s="1"/>
      <c r="UEO1047787" s="1"/>
      <c r="UEP1047787" s="1"/>
      <c r="UEQ1047787" s="1"/>
      <c r="UER1047787" s="1"/>
      <c r="UES1047787" s="1"/>
      <c r="UET1047787" s="1"/>
      <c r="UEU1047787" s="1"/>
      <c r="UEV1047787" s="1"/>
      <c r="UEW1047787" s="1"/>
      <c r="UEX1047787" s="1"/>
      <c r="UEY1047787" s="1"/>
      <c r="UEZ1047787" s="1"/>
      <c r="UFA1047787" s="1"/>
      <c r="UFB1047787" s="1"/>
      <c r="UFC1047787" s="1"/>
      <c r="UFD1047787" s="1"/>
      <c r="UFE1047787" s="1"/>
      <c r="UFF1047787" s="1"/>
      <c r="UFG1047787" s="1"/>
      <c r="UFH1047787" s="1"/>
      <c r="UFI1047787" s="1"/>
      <c r="UFJ1047787" s="1"/>
      <c r="UFK1047787" s="1"/>
      <c r="UFL1047787" s="1"/>
      <c r="UFM1047787" s="1"/>
      <c r="UFN1047787" s="1"/>
      <c r="UFO1047787" s="1"/>
      <c r="UFP1047787" s="1"/>
      <c r="UFQ1047787" s="1"/>
      <c r="UFR1047787" s="1"/>
      <c r="UFS1047787" s="1"/>
      <c r="UFT1047787" s="1"/>
      <c r="UFU1047787" s="1"/>
      <c r="UFV1047787" s="1"/>
      <c r="UFW1047787" s="1"/>
      <c r="UFX1047787" s="1"/>
      <c r="UFY1047787" s="1"/>
      <c r="UFZ1047787" s="1"/>
      <c r="UGA1047787" s="1"/>
      <c r="UGB1047787" s="1"/>
      <c r="UGC1047787" s="1"/>
      <c r="UGD1047787" s="1"/>
      <c r="UGE1047787" s="1"/>
      <c r="UGF1047787" s="1"/>
      <c r="UGG1047787" s="1"/>
      <c r="UGH1047787" s="1"/>
      <c r="UGI1047787" s="1"/>
      <c r="UGJ1047787" s="1"/>
      <c r="UGK1047787" s="1"/>
      <c r="UGL1047787" s="1"/>
      <c r="UGM1047787" s="1"/>
      <c r="UGN1047787" s="1"/>
      <c r="UGO1047787" s="1"/>
      <c r="UGP1047787" s="1"/>
      <c r="UGQ1047787" s="1"/>
      <c r="UGR1047787" s="1"/>
      <c r="UGS1047787" s="1"/>
      <c r="UGT1047787" s="1"/>
      <c r="UGU1047787" s="1"/>
      <c r="UGV1047787" s="1"/>
      <c r="UGW1047787" s="1"/>
      <c r="UGX1047787" s="1"/>
      <c r="UGY1047787" s="1"/>
      <c r="UGZ1047787" s="1"/>
      <c r="UHA1047787" s="1"/>
      <c r="UHB1047787" s="1"/>
      <c r="UHC1047787" s="1"/>
      <c r="UHD1047787" s="1"/>
      <c r="UHE1047787" s="1"/>
      <c r="UHF1047787" s="1"/>
      <c r="UHG1047787" s="1"/>
      <c r="UHH1047787" s="1"/>
      <c r="UHI1047787" s="1"/>
      <c r="UHJ1047787" s="1"/>
      <c r="UHK1047787" s="1"/>
      <c r="UHL1047787" s="1"/>
      <c r="UHM1047787" s="1"/>
      <c r="UHN1047787" s="1"/>
      <c r="UHO1047787" s="1"/>
      <c r="UHP1047787" s="1"/>
      <c r="UHQ1047787" s="1"/>
      <c r="UHR1047787" s="1"/>
      <c r="UHS1047787" s="1"/>
      <c r="UHT1047787" s="1"/>
      <c r="UHU1047787" s="1"/>
      <c r="UHV1047787" s="1"/>
      <c r="UHW1047787" s="1"/>
      <c r="UHX1047787" s="1"/>
      <c r="UHY1047787" s="1"/>
      <c r="UHZ1047787" s="1"/>
      <c r="UIA1047787" s="1"/>
      <c r="UIB1047787" s="1"/>
      <c r="UIC1047787" s="1"/>
      <c r="UID1047787" s="1"/>
      <c r="UIE1047787" s="1"/>
      <c r="UIF1047787" s="1"/>
      <c r="UIG1047787" s="1"/>
      <c r="UIH1047787" s="1"/>
      <c r="UII1047787" s="1"/>
      <c r="UIJ1047787" s="1"/>
      <c r="UIK1047787" s="1"/>
      <c r="UIL1047787" s="1"/>
      <c r="UIM1047787" s="1"/>
      <c r="UIN1047787" s="1"/>
      <c r="UIO1047787" s="1"/>
      <c r="UIP1047787" s="1"/>
      <c r="UIQ1047787" s="1"/>
      <c r="UIR1047787" s="1"/>
      <c r="UIS1047787" s="1"/>
      <c r="UIT1047787" s="1"/>
      <c r="UIU1047787" s="1"/>
      <c r="UIV1047787" s="1"/>
      <c r="UIW1047787" s="1"/>
      <c r="UIX1047787" s="1"/>
      <c r="UIY1047787" s="1"/>
      <c r="UIZ1047787" s="1"/>
      <c r="UJA1047787" s="1"/>
      <c r="UJB1047787" s="1"/>
      <c r="UJC1047787" s="1"/>
      <c r="UJD1047787" s="1"/>
      <c r="UJE1047787" s="1"/>
      <c r="UJF1047787" s="1"/>
      <c r="UJG1047787" s="1"/>
      <c r="UJH1047787" s="1"/>
      <c r="UJI1047787" s="1"/>
      <c r="UJJ1047787" s="1"/>
      <c r="UJK1047787" s="1"/>
      <c r="UJL1047787" s="1"/>
      <c r="UJM1047787" s="1"/>
      <c r="UJN1047787" s="1"/>
      <c r="UJO1047787" s="1"/>
      <c r="UJP1047787" s="1"/>
      <c r="UJQ1047787" s="1"/>
      <c r="UJR1047787" s="1"/>
      <c r="UJS1047787" s="1"/>
      <c r="UJT1047787" s="1"/>
      <c r="UJU1047787" s="1"/>
      <c r="UJV1047787" s="1"/>
      <c r="UJW1047787" s="1"/>
      <c r="UJX1047787" s="1"/>
      <c r="UJY1047787" s="1"/>
      <c r="UJZ1047787" s="1"/>
      <c r="UKA1047787" s="1"/>
      <c r="UKB1047787" s="1"/>
      <c r="UKC1047787" s="1"/>
      <c r="UKD1047787" s="1"/>
      <c r="UKE1047787" s="1"/>
      <c r="UKF1047787" s="1"/>
      <c r="UKG1047787" s="1"/>
      <c r="UKH1047787" s="1"/>
      <c r="UKI1047787" s="1"/>
      <c r="UKJ1047787" s="1"/>
      <c r="UKK1047787" s="1"/>
      <c r="UKL1047787" s="1"/>
      <c r="UKM1047787" s="1"/>
      <c r="UKN1047787" s="1"/>
      <c r="UKO1047787" s="1"/>
      <c r="UKP1047787" s="1"/>
      <c r="UKQ1047787" s="1"/>
      <c r="UKR1047787" s="1"/>
      <c r="UKS1047787" s="1"/>
      <c r="UKT1047787" s="1"/>
      <c r="UKU1047787" s="1"/>
      <c r="UKV1047787" s="1"/>
      <c r="UKW1047787" s="1"/>
      <c r="UKX1047787" s="1"/>
      <c r="UKY1047787" s="1"/>
      <c r="UKZ1047787" s="1"/>
      <c r="ULA1047787" s="1"/>
      <c r="ULB1047787" s="1"/>
      <c r="ULC1047787" s="1"/>
      <c r="ULD1047787" s="1"/>
      <c r="ULE1047787" s="1"/>
      <c r="ULF1047787" s="1"/>
      <c r="ULG1047787" s="1"/>
      <c r="ULH1047787" s="1"/>
      <c r="ULI1047787" s="1"/>
      <c r="ULJ1047787" s="1"/>
      <c r="ULK1047787" s="1"/>
      <c r="ULL1047787" s="1"/>
      <c r="ULM1047787" s="1"/>
      <c r="ULN1047787" s="1"/>
      <c r="ULO1047787" s="1"/>
      <c r="ULP1047787" s="1"/>
      <c r="ULQ1047787" s="1"/>
      <c r="ULR1047787" s="1"/>
      <c r="ULS1047787" s="1"/>
      <c r="ULT1047787" s="1"/>
      <c r="ULU1047787" s="1"/>
      <c r="ULV1047787" s="1"/>
      <c r="ULW1047787" s="1"/>
      <c r="ULX1047787" s="1"/>
      <c r="ULY1047787" s="1"/>
      <c r="ULZ1047787" s="1"/>
      <c r="UMA1047787" s="1"/>
      <c r="UMB1047787" s="1"/>
      <c r="UMC1047787" s="1"/>
      <c r="UMD1047787" s="1"/>
      <c r="UME1047787" s="1"/>
      <c r="UMF1047787" s="1"/>
      <c r="UMG1047787" s="1"/>
      <c r="UMH1047787" s="1"/>
      <c r="UMI1047787" s="1"/>
      <c r="UMJ1047787" s="1"/>
      <c r="UMK1047787" s="1"/>
      <c r="UML1047787" s="1"/>
      <c r="UMM1047787" s="1"/>
      <c r="UMN1047787" s="1"/>
      <c r="UMO1047787" s="1"/>
      <c r="UMP1047787" s="1"/>
      <c r="UMQ1047787" s="1"/>
      <c r="UMR1047787" s="1"/>
      <c r="UMS1047787" s="1"/>
      <c r="UMT1047787" s="1"/>
      <c r="UMU1047787" s="1"/>
      <c r="UMV1047787" s="1"/>
      <c r="UMW1047787" s="1"/>
      <c r="UMX1047787" s="1"/>
      <c r="UMY1047787" s="1"/>
      <c r="UMZ1047787" s="1"/>
      <c r="UNA1047787" s="1"/>
      <c r="UNB1047787" s="1"/>
      <c r="UNC1047787" s="1"/>
      <c r="UND1047787" s="1"/>
      <c r="UNE1047787" s="1"/>
      <c r="UNF1047787" s="1"/>
      <c r="UNG1047787" s="1"/>
      <c r="UNH1047787" s="1"/>
      <c r="UNI1047787" s="1"/>
      <c r="UNJ1047787" s="1"/>
      <c r="UNK1047787" s="1"/>
      <c r="UNL1047787" s="1"/>
      <c r="UNM1047787" s="1"/>
      <c r="UNN1047787" s="1"/>
      <c r="UNO1047787" s="1"/>
      <c r="UNP1047787" s="1"/>
      <c r="UNQ1047787" s="1"/>
      <c r="UNR1047787" s="1"/>
      <c r="UNS1047787" s="1"/>
      <c r="UNT1047787" s="1"/>
      <c r="UNU1047787" s="1"/>
      <c r="UNV1047787" s="1"/>
      <c r="UNW1047787" s="1"/>
      <c r="UNX1047787" s="1"/>
      <c r="UNY1047787" s="1"/>
      <c r="UNZ1047787" s="1"/>
      <c r="UOA1047787" s="1"/>
      <c r="UOB1047787" s="1"/>
      <c r="UOC1047787" s="1"/>
      <c r="UOD1047787" s="1"/>
      <c r="UOE1047787" s="1"/>
      <c r="UOF1047787" s="1"/>
      <c r="UOG1047787" s="1"/>
      <c r="UOH1047787" s="1"/>
      <c r="UOI1047787" s="1"/>
      <c r="UOJ1047787" s="1"/>
      <c r="UOK1047787" s="1"/>
      <c r="UOL1047787" s="1"/>
      <c r="UOM1047787" s="1"/>
      <c r="UON1047787" s="1"/>
      <c r="UOO1047787" s="1"/>
      <c r="UOP1047787" s="1"/>
      <c r="UOQ1047787" s="1"/>
      <c r="UOR1047787" s="1"/>
      <c r="UOS1047787" s="1"/>
      <c r="UOT1047787" s="1"/>
      <c r="UOU1047787" s="1"/>
      <c r="UOV1047787" s="1"/>
      <c r="UOW1047787" s="1"/>
      <c r="UOX1047787" s="1"/>
      <c r="UOY1047787" s="1"/>
      <c r="UOZ1047787" s="1"/>
      <c r="UPA1047787" s="1"/>
      <c r="UPB1047787" s="1"/>
      <c r="UPC1047787" s="1"/>
      <c r="UPD1047787" s="1"/>
      <c r="UPE1047787" s="1"/>
      <c r="UPF1047787" s="1"/>
      <c r="UPG1047787" s="1"/>
      <c r="UPH1047787" s="1"/>
      <c r="UPI1047787" s="1"/>
      <c r="UPJ1047787" s="1"/>
      <c r="UPK1047787" s="1"/>
      <c r="UPL1047787" s="1"/>
      <c r="UPM1047787" s="1"/>
      <c r="UPN1047787" s="1"/>
      <c r="UPO1047787" s="1"/>
      <c r="UPP1047787" s="1"/>
      <c r="UPQ1047787" s="1"/>
      <c r="UPR1047787" s="1"/>
      <c r="UPS1047787" s="1"/>
      <c r="UPT1047787" s="1"/>
      <c r="UPU1047787" s="1"/>
      <c r="UPV1047787" s="1"/>
      <c r="UPW1047787" s="1"/>
      <c r="UPX1047787" s="1"/>
      <c r="UPY1047787" s="1"/>
      <c r="UPZ1047787" s="1"/>
      <c r="UQA1047787" s="1"/>
      <c r="UQB1047787" s="1"/>
      <c r="UQC1047787" s="1"/>
      <c r="UQD1047787" s="1"/>
      <c r="UQE1047787" s="1"/>
      <c r="UQF1047787" s="1"/>
      <c r="UQG1047787" s="1"/>
      <c r="UQH1047787" s="1"/>
      <c r="UQI1047787" s="1"/>
      <c r="UQJ1047787" s="1"/>
      <c r="UQK1047787" s="1"/>
      <c r="UQL1047787" s="1"/>
      <c r="UQM1047787" s="1"/>
      <c r="UQN1047787" s="1"/>
      <c r="UQO1047787" s="1"/>
      <c r="UQP1047787" s="1"/>
      <c r="UQQ1047787" s="1"/>
      <c r="UQR1047787" s="1"/>
      <c r="UQS1047787" s="1"/>
      <c r="UQT1047787" s="1"/>
      <c r="UQU1047787" s="1"/>
      <c r="UQV1047787" s="1"/>
      <c r="UQW1047787" s="1"/>
      <c r="UQX1047787" s="1"/>
      <c r="UQY1047787" s="1"/>
      <c r="UQZ1047787" s="1"/>
      <c r="URA1047787" s="1"/>
      <c r="URB1047787" s="1"/>
      <c r="URC1047787" s="1"/>
      <c r="URD1047787" s="1"/>
      <c r="URE1047787" s="1"/>
      <c r="URF1047787" s="1"/>
      <c r="URG1047787" s="1"/>
      <c r="URH1047787" s="1"/>
      <c r="URI1047787" s="1"/>
      <c r="URJ1047787" s="1"/>
      <c r="URK1047787" s="1"/>
      <c r="URL1047787" s="1"/>
      <c r="URM1047787" s="1"/>
      <c r="URN1047787" s="1"/>
      <c r="URO1047787" s="1"/>
      <c r="URP1047787" s="1"/>
      <c r="URQ1047787" s="1"/>
      <c r="URR1047787" s="1"/>
      <c r="URS1047787" s="1"/>
      <c r="URT1047787" s="1"/>
      <c r="URU1047787" s="1"/>
      <c r="URV1047787" s="1"/>
      <c r="URW1047787" s="1"/>
      <c r="URX1047787" s="1"/>
      <c r="URY1047787" s="1"/>
      <c r="URZ1047787" s="1"/>
      <c r="USA1047787" s="1"/>
      <c r="USB1047787" s="1"/>
      <c r="USC1047787" s="1"/>
      <c r="USD1047787" s="1"/>
      <c r="USE1047787" s="1"/>
      <c r="USF1047787" s="1"/>
      <c r="USG1047787" s="1"/>
      <c r="USH1047787" s="1"/>
      <c r="USI1047787" s="1"/>
      <c r="USJ1047787" s="1"/>
      <c r="USK1047787" s="1"/>
      <c r="USL1047787" s="1"/>
      <c r="USM1047787" s="1"/>
      <c r="USN1047787" s="1"/>
      <c r="USO1047787" s="1"/>
      <c r="USP1047787" s="1"/>
      <c r="USQ1047787" s="1"/>
      <c r="USR1047787" s="1"/>
      <c r="USS1047787" s="1"/>
      <c r="UST1047787" s="1"/>
      <c r="USU1047787" s="1"/>
      <c r="USV1047787" s="1"/>
      <c r="USW1047787" s="1"/>
      <c r="USX1047787" s="1"/>
      <c r="USY1047787" s="1"/>
      <c r="USZ1047787" s="1"/>
      <c r="UTA1047787" s="1"/>
      <c r="UTB1047787" s="1"/>
      <c r="UTC1047787" s="1"/>
      <c r="UTD1047787" s="1"/>
      <c r="UTE1047787" s="1"/>
      <c r="UTF1047787" s="1"/>
      <c r="UTG1047787" s="1"/>
      <c r="UTH1047787" s="1"/>
      <c r="UTI1047787" s="1"/>
      <c r="UTJ1047787" s="1"/>
      <c r="UTK1047787" s="1"/>
      <c r="UTL1047787" s="1"/>
      <c r="UTM1047787" s="1"/>
      <c r="UTN1047787" s="1"/>
      <c r="UTO1047787" s="1"/>
      <c r="UTP1047787" s="1"/>
      <c r="UTQ1047787" s="1"/>
      <c r="UTR1047787" s="1"/>
      <c r="UTS1047787" s="1"/>
      <c r="UTT1047787" s="1"/>
      <c r="UTU1047787" s="1"/>
      <c r="UTV1047787" s="1"/>
      <c r="UTW1047787" s="1"/>
      <c r="UTX1047787" s="1"/>
      <c r="UTY1047787" s="1"/>
      <c r="UTZ1047787" s="1"/>
      <c r="UUA1047787" s="1"/>
      <c r="UUB1047787" s="1"/>
      <c r="UUC1047787" s="1"/>
      <c r="UUD1047787" s="1"/>
      <c r="UUE1047787" s="1"/>
      <c r="UUF1047787" s="1"/>
      <c r="UUG1047787" s="1"/>
      <c r="UUH1047787" s="1"/>
      <c r="UUI1047787" s="1"/>
      <c r="UUJ1047787" s="1"/>
      <c r="UUK1047787" s="1"/>
      <c r="UUL1047787" s="1"/>
      <c r="UUM1047787" s="1"/>
      <c r="UUN1047787" s="1"/>
      <c r="UUO1047787" s="1"/>
      <c r="UUP1047787" s="1"/>
      <c r="UUQ1047787" s="1"/>
      <c r="UUR1047787" s="1"/>
      <c r="UUS1047787" s="1"/>
      <c r="UUT1047787" s="1"/>
      <c r="UUU1047787" s="1"/>
      <c r="UUV1047787" s="1"/>
      <c r="UUW1047787" s="1"/>
      <c r="UUX1047787" s="1"/>
      <c r="UUY1047787" s="1"/>
      <c r="UUZ1047787" s="1"/>
      <c r="UVA1047787" s="1"/>
      <c r="UVB1047787" s="1"/>
      <c r="UVC1047787" s="1"/>
      <c r="UVD1047787" s="1"/>
      <c r="UVE1047787" s="1"/>
      <c r="UVF1047787" s="1"/>
      <c r="UVG1047787" s="1"/>
      <c r="UVH1047787" s="1"/>
      <c r="UVI1047787" s="1"/>
      <c r="UVJ1047787" s="1"/>
      <c r="UVK1047787" s="1"/>
      <c r="UVL1047787" s="1"/>
      <c r="UVM1047787" s="1"/>
      <c r="UVN1047787" s="1"/>
      <c r="UVO1047787" s="1"/>
      <c r="UVP1047787" s="1"/>
      <c r="UVQ1047787" s="1"/>
      <c r="UVR1047787" s="1"/>
      <c r="UVS1047787" s="1"/>
      <c r="UVT1047787" s="1"/>
      <c r="UVU1047787" s="1"/>
      <c r="UVV1047787" s="1"/>
      <c r="UVW1047787" s="1"/>
      <c r="UVX1047787" s="1"/>
      <c r="UVY1047787" s="1"/>
      <c r="UVZ1047787" s="1"/>
      <c r="UWA1047787" s="1"/>
      <c r="UWB1047787" s="1"/>
      <c r="UWC1047787" s="1"/>
      <c r="UWD1047787" s="1"/>
      <c r="UWE1047787" s="1"/>
      <c r="UWF1047787" s="1"/>
      <c r="UWG1047787" s="1"/>
      <c r="UWH1047787" s="1"/>
      <c r="UWI1047787" s="1"/>
      <c r="UWJ1047787" s="1"/>
      <c r="UWK1047787" s="1"/>
      <c r="UWL1047787" s="1"/>
      <c r="UWM1047787" s="1"/>
      <c r="UWN1047787" s="1"/>
      <c r="UWO1047787" s="1"/>
      <c r="UWP1047787" s="1"/>
      <c r="UWQ1047787" s="1"/>
      <c r="UWR1047787" s="1"/>
      <c r="UWS1047787" s="1"/>
      <c r="UWT1047787" s="1"/>
      <c r="UWU1047787" s="1"/>
      <c r="UWV1047787" s="1"/>
      <c r="UWW1047787" s="1"/>
      <c r="UWX1047787" s="1"/>
      <c r="UWY1047787" s="1"/>
      <c r="UWZ1047787" s="1"/>
      <c r="UXA1047787" s="1"/>
      <c r="UXB1047787" s="1"/>
      <c r="UXC1047787" s="1"/>
      <c r="UXD1047787" s="1"/>
      <c r="UXE1047787" s="1"/>
      <c r="UXF1047787" s="1"/>
      <c r="UXG1047787" s="1"/>
      <c r="UXH1047787" s="1"/>
      <c r="UXI1047787" s="1"/>
      <c r="UXJ1047787" s="1"/>
      <c r="UXK1047787" s="1"/>
      <c r="UXL1047787" s="1"/>
      <c r="UXM1047787" s="1"/>
      <c r="UXN1047787" s="1"/>
      <c r="UXO1047787" s="1"/>
      <c r="UXP1047787" s="1"/>
      <c r="UXQ1047787" s="1"/>
      <c r="UXR1047787" s="1"/>
      <c r="UXS1047787" s="1"/>
      <c r="UXT1047787" s="1"/>
      <c r="UXU1047787" s="1"/>
      <c r="UXV1047787" s="1"/>
      <c r="UXW1047787" s="1"/>
      <c r="UXX1047787" s="1"/>
      <c r="UXY1047787" s="1"/>
      <c r="UXZ1047787" s="1"/>
      <c r="UYA1047787" s="1"/>
      <c r="UYB1047787" s="1"/>
      <c r="UYC1047787" s="1"/>
      <c r="UYD1047787" s="1"/>
      <c r="UYE1047787" s="1"/>
      <c r="UYF1047787" s="1"/>
      <c r="UYG1047787" s="1"/>
      <c r="UYH1047787" s="1"/>
      <c r="UYI1047787" s="1"/>
      <c r="UYJ1047787" s="1"/>
      <c r="UYK1047787" s="1"/>
      <c r="UYL1047787" s="1"/>
      <c r="UYM1047787" s="1"/>
      <c r="UYN1047787" s="1"/>
      <c r="UYO1047787" s="1"/>
      <c r="UYP1047787" s="1"/>
      <c r="UYQ1047787" s="1"/>
      <c r="UYR1047787" s="1"/>
      <c r="UYS1047787" s="1"/>
      <c r="UYT1047787" s="1"/>
      <c r="UYU1047787" s="1"/>
      <c r="UYV1047787" s="1"/>
      <c r="UYW1047787" s="1"/>
      <c r="UYX1047787" s="1"/>
      <c r="UYY1047787" s="1"/>
      <c r="UYZ1047787" s="1"/>
      <c r="UZA1047787" s="1"/>
      <c r="UZB1047787" s="1"/>
      <c r="UZC1047787" s="1"/>
      <c r="UZD1047787" s="1"/>
      <c r="UZE1047787" s="1"/>
      <c r="UZF1047787" s="1"/>
      <c r="UZG1047787" s="1"/>
      <c r="UZH1047787" s="1"/>
      <c r="UZI1047787" s="1"/>
      <c r="UZJ1047787" s="1"/>
      <c r="UZK1047787" s="1"/>
      <c r="UZL1047787" s="1"/>
      <c r="UZM1047787" s="1"/>
      <c r="UZN1047787" s="1"/>
      <c r="UZO1047787" s="1"/>
      <c r="UZP1047787" s="1"/>
      <c r="UZQ1047787" s="1"/>
      <c r="UZR1047787" s="1"/>
      <c r="UZS1047787" s="1"/>
      <c r="UZT1047787" s="1"/>
      <c r="UZU1047787" s="1"/>
      <c r="UZV1047787" s="1"/>
      <c r="UZW1047787" s="1"/>
      <c r="UZX1047787" s="1"/>
      <c r="UZY1047787" s="1"/>
      <c r="UZZ1047787" s="1"/>
      <c r="VAA1047787" s="1"/>
      <c r="VAB1047787" s="1"/>
      <c r="VAC1047787" s="1"/>
      <c r="VAD1047787" s="1"/>
      <c r="VAE1047787" s="1"/>
      <c r="VAF1047787" s="1"/>
      <c r="VAG1047787" s="1"/>
      <c r="VAH1047787" s="1"/>
      <c r="VAI1047787" s="1"/>
      <c r="VAJ1047787" s="1"/>
      <c r="VAK1047787" s="1"/>
      <c r="VAL1047787" s="1"/>
      <c r="VAM1047787" s="1"/>
      <c r="VAN1047787" s="1"/>
      <c r="VAO1047787" s="1"/>
      <c r="VAP1047787" s="1"/>
      <c r="VAQ1047787" s="1"/>
      <c r="VAR1047787" s="1"/>
      <c r="VAS1047787" s="1"/>
      <c r="VAT1047787" s="1"/>
      <c r="VAU1047787" s="1"/>
      <c r="VAV1047787" s="1"/>
      <c r="VAW1047787" s="1"/>
      <c r="VAX1047787" s="1"/>
      <c r="VAY1047787" s="1"/>
      <c r="VAZ1047787" s="1"/>
      <c r="VBA1047787" s="1"/>
      <c r="VBB1047787" s="1"/>
      <c r="VBC1047787" s="1"/>
      <c r="VBD1047787" s="1"/>
      <c r="VBE1047787" s="1"/>
      <c r="VBF1047787" s="1"/>
      <c r="VBG1047787" s="1"/>
      <c r="VBH1047787" s="1"/>
      <c r="VBI1047787" s="1"/>
      <c r="VBJ1047787" s="1"/>
      <c r="VBK1047787" s="1"/>
      <c r="VBL1047787" s="1"/>
      <c r="VBM1047787" s="1"/>
      <c r="VBN1047787" s="1"/>
      <c r="VBO1047787" s="1"/>
      <c r="VBP1047787" s="1"/>
      <c r="VBQ1047787" s="1"/>
      <c r="VBR1047787" s="1"/>
      <c r="VBS1047787" s="1"/>
      <c r="VBT1047787" s="1"/>
      <c r="VBU1047787" s="1"/>
      <c r="VBV1047787" s="1"/>
      <c r="VBW1047787" s="1"/>
      <c r="VBX1047787" s="1"/>
      <c r="VBY1047787" s="1"/>
      <c r="VBZ1047787" s="1"/>
      <c r="VCA1047787" s="1"/>
      <c r="VCB1047787" s="1"/>
      <c r="VCC1047787" s="1"/>
      <c r="VCD1047787" s="1"/>
      <c r="VCE1047787" s="1"/>
      <c r="VCF1047787" s="1"/>
      <c r="VCG1047787" s="1"/>
      <c r="VCH1047787" s="1"/>
      <c r="VCI1047787" s="1"/>
      <c r="VCJ1047787" s="1"/>
      <c r="VCK1047787" s="1"/>
      <c r="VCL1047787" s="1"/>
      <c r="VCM1047787" s="1"/>
      <c r="VCN1047787" s="1"/>
      <c r="VCO1047787" s="1"/>
      <c r="VCP1047787" s="1"/>
      <c r="VCQ1047787" s="1"/>
      <c r="VCR1047787" s="1"/>
      <c r="VCS1047787" s="1"/>
      <c r="VCT1047787" s="1"/>
      <c r="VCU1047787" s="1"/>
      <c r="VCV1047787" s="1"/>
      <c r="VCW1047787" s="1"/>
      <c r="VCX1047787" s="1"/>
      <c r="VCY1047787" s="1"/>
      <c r="VCZ1047787" s="1"/>
      <c r="VDA1047787" s="1"/>
      <c r="VDB1047787" s="1"/>
      <c r="VDC1047787" s="1"/>
      <c r="VDD1047787" s="1"/>
      <c r="VDE1047787" s="1"/>
      <c r="VDF1047787" s="1"/>
      <c r="VDG1047787" s="1"/>
      <c r="VDH1047787" s="1"/>
      <c r="VDI1047787" s="1"/>
      <c r="VDJ1047787" s="1"/>
      <c r="VDK1047787" s="1"/>
      <c r="VDL1047787" s="1"/>
      <c r="VDM1047787" s="1"/>
      <c r="VDN1047787" s="1"/>
      <c r="VDO1047787" s="1"/>
      <c r="VDP1047787" s="1"/>
      <c r="VDQ1047787" s="1"/>
      <c r="VDR1047787" s="1"/>
      <c r="VDS1047787" s="1"/>
      <c r="VDT1047787" s="1"/>
      <c r="VDU1047787" s="1"/>
      <c r="VDV1047787" s="1"/>
      <c r="VDW1047787" s="1"/>
      <c r="VDX1047787" s="1"/>
      <c r="VDY1047787" s="1"/>
      <c r="VDZ1047787" s="1"/>
      <c r="VEA1047787" s="1"/>
      <c r="VEB1047787" s="1"/>
      <c r="VEC1047787" s="1"/>
      <c r="VED1047787" s="1"/>
      <c r="VEE1047787" s="1"/>
      <c r="VEF1047787" s="1"/>
      <c r="VEG1047787" s="1"/>
      <c r="VEH1047787" s="1"/>
      <c r="VEI1047787" s="1"/>
      <c r="VEJ1047787" s="1"/>
      <c r="VEK1047787" s="1"/>
      <c r="VEL1047787" s="1"/>
      <c r="VEM1047787" s="1"/>
      <c r="VEN1047787" s="1"/>
      <c r="VEO1047787" s="1"/>
      <c r="VEP1047787" s="1"/>
      <c r="VEQ1047787" s="1"/>
      <c r="VER1047787" s="1"/>
      <c r="VES1047787" s="1"/>
      <c r="VET1047787" s="1"/>
      <c r="VEU1047787" s="1"/>
      <c r="VEV1047787" s="1"/>
      <c r="VEW1047787" s="1"/>
      <c r="VEX1047787" s="1"/>
      <c r="VEY1047787" s="1"/>
      <c r="VEZ1047787" s="1"/>
      <c r="VFA1047787" s="1"/>
      <c r="VFB1047787" s="1"/>
      <c r="VFC1047787" s="1"/>
      <c r="VFD1047787" s="1"/>
      <c r="VFE1047787" s="1"/>
      <c r="VFF1047787" s="1"/>
      <c r="VFG1047787" s="1"/>
      <c r="VFH1047787" s="1"/>
      <c r="VFI1047787" s="1"/>
      <c r="VFJ1047787" s="1"/>
      <c r="VFK1047787" s="1"/>
      <c r="VFL1047787" s="1"/>
      <c r="VFM1047787" s="1"/>
      <c r="VFN1047787" s="1"/>
      <c r="VFO1047787" s="1"/>
      <c r="VFP1047787" s="1"/>
      <c r="VFQ1047787" s="1"/>
      <c r="VFR1047787" s="1"/>
      <c r="VFS1047787" s="1"/>
      <c r="VFT1047787" s="1"/>
      <c r="VFU1047787" s="1"/>
      <c r="VFV1047787" s="1"/>
      <c r="VFW1047787" s="1"/>
      <c r="VFX1047787" s="1"/>
      <c r="VFY1047787" s="1"/>
      <c r="VFZ1047787" s="1"/>
      <c r="VGA1047787" s="1"/>
      <c r="VGB1047787" s="1"/>
      <c r="VGC1047787" s="1"/>
      <c r="VGD1047787" s="1"/>
      <c r="VGE1047787" s="1"/>
      <c r="VGF1047787" s="1"/>
      <c r="VGG1047787" s="1"/>
      <c r="VGH1047787" s="1"/>
      <c r="VGI1047787" s="1"/>
      <c r="VGJ1047787" s="1"/>
      <c r="VGK1047787" s="1"/>
      <c r="VGL1047787" s="1"/>
      <c r="VGM1047787" s="1"/>
      <c r="VGN1047787" s="1"/>
      <c r="VGO1047787" s="1"/>
      <c r="VGP1047787" s="1"/>
      <c r="VGQ1047787" s="1"/>
      <c r="VGR1047787" s="1"/>
      <c r="VGS1047787" s="1"/>
      <c r="VGT1047787" s="1"/>
      <c r="VGU1047787" s="1"/>
      <c r="VGV1047787" s="1"/>
      <c r="VGW1047787" s="1"/>
      <c r="VGX1047787" s="1"/>
      <c r="VGY1047787" s="1"/>
      <c r="VGZ1047787" s="1"/>
      <c r="VHA1047787" s="1"/>
      <c r="VHB1047787" s="1"/>
      <c r="VHC1047787" s="1"/>
      <c r="VHD1047787" s="1"/>
      <c r="VHE1047787" s="1"/>
      <c r="VHF1047787" s="1"/>
      <c r="VHG1047787" s="1"/>
      <c r="VHH1047787" s="1"/>
      <c r="VHI1047787" s="1"/>
      <c r="VHJ1047787" s="1"/>
      <c r="VHK1047787" s="1"/>
      <c r="VHL1047787" s="1"/>
      <c r="VHM1047787" s="1"/>
      <c r="VHN1047787" s="1"/>
      <c r="VHO1047787" s="1"/>
      <c r="VHP1047787" s="1"/>
      <c r="VHQ1047787" s="1"/>
      <c r="VHR1047787" s="1"/>
      <c r="VHS1047787" s="1"/>
      <c r="VHT1047787" s="1"/>
      <c r="VHU1047787" s="1"/>
      <c r="VHV1047787" s="1"/>
      <c r="VHW1047787" s="1"/>
      <c r="VHX1047787" s="1"/>
      <c r="VHY1047787" s="1"/>
      <c r="VHZ1047787" s="1"/>
      <c r="VIA1047787" s="1"/>
      <c r="VIB1047787" s="1"/>
      <c r="VIC1047787" s="1"/>
      <c r="VID1047787" s="1"/>
      <c r="VIE1047787" s="1"/>
      <c r="VIF1047787" s="1"/>
      <c r="VIG1047787" s="1"/>
      <c r="VIH1047787" s="1"/>
      <c r="VII1047787" s="1"/>
      <c r="VIJ1047787" s="1"/>
      <c r="VIK1047787" s="1"/>
      <c r="VIL1047787" s="1"/>
      <c r="VIM1047787" s="1"/>
      <c r="VIN1047787" s="1"/>
      <c r="VIO1047787" s="1"/>
      <c r="VIP1047787" s="1"/>
      <c r="VIQ1047787" s="1"/>
      <c r="VIR1047787" s="1"/>
      <c r="VIS1047787" s="1"/>
      <c r="VIT1047787" s="1"/>
      <c r="VIU1047787" s="1"/>
      <c r="VIV1047787" s="1"/>
      <c r="VIW1047787" s="1"/>
      <c r="VIX1047787" s="1"/>
      <c r="VIY1047787" s="1"/>
      <c r="VIZ1047787" s="1"/>
      <c r="VJA1047787" s="1"/>
      <c r="VJB1047787" s="1"/>
      <c r="VJC1047787" s="1"/>
      <c r="VJD1047787" s="1"/>
      <c r="VJE1047787" s="1"/>
      <c r="VJF1047787" s="1"/>
      <c r="VJG1047787" s="1"/>
      <c r="VJH1047787" s="1"/>
      <c r="VJI1047787" s="1"/>
      <c r="VJJ1047787" s="1"/>
      <c r="VJK1047787" s="1"/>
      <c r="VJL1047787" s="1"/>
      <c r="VJM1047787" s="1"/>
      <c r="VJN1047787" s="1"/>
      <c r="VJO1047787" s="1"/>
      <c r="VJP1047787" s="1"/>
      <c r="VJQ1047787" s="1"/>
      <c r="VJR1047787" s="1"/>
      <c r="VJS1047787" s="1"/>
      <c r="VJT1047787" s="1"/>
      <c r="VJU1047787" s="1"/>
      <c r="VJV1047787" s="1"/>
      <c r="VJW1047787" s="1"/>
      <c r="VJX1047787" s="1"/>
      <c r="VJY1047787" s="1"/>
      <c r="VJZ1047787" s="1"/>
      <c r="VKA1047787" s="1"/>
      <c r="VKB1047787" s="1"/>
      <c r="VKC1047787" s="1"/>
      <c r="VKD1047787" s="1"/>
      <c r="VKE1047787" s="1"/>
      <c r="VKF1047787" s="1"/>
      <c r="VKG1047787" s="1"/>
      <c r="VKH1047787" s="1"/>
      <c r="VKI1047787" s="1"/>
      <c r="VKJ1047787" s="1"/>
      <c r="VKK1047787" s="1"/>
      <c r="VKL1047787" s="1"/>
      <c r="VKM1047787" s="1"/>
      <c r="VKN1047787" s="1"/>
      <c r="VKO1047787" s="1"/>
      <c r="VKP1047787" s="1"/>
      <c r="VKQ1047787" s="1"/>
      <c r="VKR1047787" s="1"/>
      <c r="VKS1047787" s="1"/>
      <c r="VKT1047787" s="1"/>
      <c r="VKU1047787" s="1"/>
      <c r="VKV1047787" s="1"/>
      <c r="VKW1047787" s="1"/>
      <c r="VKX1047787" s="1"/>
      <c r="VKY1047787" s="1"/>
      <c r="VKZ1047787" s="1"/>
      <c r="VLA1047787" s="1"/>
      <c r="VLB1047787" s="1"/>
      <c r="VLC1047787" s="1"/>
      <c r="VLD1047787" s="1"/>
      <c r="VLE1047787" s="1"/>
      <c r="VLF1047787" s="1"/>
      <c r="VLG1047787" s="1"/>
      <c r="VLH1047787" s="1"/>
      <c r="VLI1047787" s="1"/>
      <c r="VLJ1047787" s="1"/>
      <c r="VLK1047787" s="1"/>
      <c r="VLL1047787" s="1"/>
      <c r="VLM1047787" s="1"/>
      <c r="VLN1047787" s="1"/>
      <c r="VLO1047787" s="1"/>
      <c r="VLP1047787" s="1"/>
      <c r="VLQ1047787" s="1"/>
      <c r="VLR1047787" s="1"/>
      <c r="VLS1047787" s="1"/>
      <c r="VLT1047787" s="1"/>
      <c r="VLU1047787" s="1"/>
      <c r="VLV1047787" s="1"/>
      <c r="VLW1047787" s="1"/>
      <c r="VLX1047787" s="1"/>
      <c r="VLY1047787" s="1"/>
      <c r="VLZ1047787" s="1"/>
      <c r="VMA1047787" s="1"/>
      <c r="VMB1047787" s="1"/>
      <c r="VMC1047787" s="1"/>
      <c r="VMD1047787" s="1"/>
      <c r="VME1047787" s="1"/>
      <c r="VMF1047787" s="1"/>
      <c r="VMG1047787" s="1"/>
      <c r="VMH1047787" s="1"/>
      <c r="VMI1047787" s="1"/>
      <c r="VMJ1047787" s="1"/>
      <c r="VMK1047787" s="1"/>
      <c r="VML1047787" s="1"/>
      <c r="VMM1047787" s="1"/>
      <c r="VMN1047787" s="1"/>
      <c r="VMO1047787" s="1"/>
      <c r="VMP1047787" s="1"/>
      <c r="VMQ1047787" s="1"/>
      <c r="VMR1047787" s="1"/>
      <c r="VMS1047787" s="1"/>
      <c r="VMT1047787" s="1"/>
      <c r="VMU1047787" s="1"/>
      <c r="VMV1047787" s="1"/>
      <c r="VMW1047787" s="1"/>
      <c r="VMX1047787" s="1"/>
      <c r="VMY1047787" s="1"/>
      <c r="VMZ1047787" s="1"/>
      <c r="VNA1047787" s="1"/>
      <c r="VNB1047787" s="1"/>
      <c r="VNC1047787" s="1"/>
      <c r="VND1047787" s="1"/>
      <c r="VNE1047787" s="1"/>
      <c r="VNF1047787" s="1"/>
      <c r="VNG1047787" s="1"/>
      <c r="VNH1047787" s="1"/>
      <c r="VNI1047787" s="1"/>
      <c r="VNJ1047787" s="1"/>
      <c r="VNK1047787" s="1"/>
      <c r="VNL1047787" s="1"/>
      <c r="VNM1047787" s="1"/>
      <c r="VNN1047787" s="1"/>
      <c r="VNO1047787" s="1"/>
      <c r="VNP1047787" s="1"/>
      <c r="VNQ1047787" s="1"/>
      <c r="VNR1047787" s="1"/>
      <c r="VNS1047787" s="1"/>
      <c r="VNT1047787" s="1"/>
      <c r="VNU1047787" s="1"/>
      <c r="VNV1047787" s="1"/>
      <c r="VNW1047787" s="1"/>
      <c r="VNX1047787" s="1"/>
      <c r="VNY1047787" s="1"/>
      <c r="VNZ1047787" s="1"/>
      <c r="VOA1047787" s="1"/>
      <c r="VOB1047787" s="1"/>
      <c r="VOC1047787" s="1"/>
      <c r="VOD1047787" s="1"/>
      <c r="VOE1047787" s="1"/>
      <c r="VOF1047787" s="1"/>
      <c r="VOG1047787" s="1"/>
      <c r="VOH1047787" s="1"/>
      <c r="VOI1047787" s="1"/>
      <c r="VOJ1047787" s="1"/>
      <c r="VOK1047787" s="1"/>
      <c r="VOL1047787" s="1"/>
      <c r="VOM1047787" s="1"/>
      <c r="VON1047787" s="1"/>
      <c r="VOO1047787" s="1"/>
      <c r="VOP1047787" s="1"/>
      <c r="VOQ1047787" s="1"/>
      <c r="VOR1047787" s="1"/>
      <c r="VOS1047787" s="1"/>
      <c r="VOT1047787" s="1"/>
      <c r="VOU1047787" s="1"/>
      <c r="VOV1047787" s="1"/>
      <c r="VOW1047787" s="1"/>
      <c r="VOX1047787" s="1"/>
      <c r="VOY1047787" s="1"/>
      <c r="VOZ1047787" s="1"/>
      <c r="VPA1047787" s="1"/>
      <c r="VPB1047787" s="1"/>
      <c r="VPC1047787" s="1"/>
      <c r="VPD1047787" s="1"/>
      <c r="VPE1047787" s="1"/>
      <c r="VPF1047787" s="1"/>
      <c r="VPG1047787" s="1"/>
      <c r="VPH1047787" s="1"/>
      <c r="VPI1047787" s="1"/>
      <c r="VPJ1047787" s="1"/>
      <c r="VPK1047787" s="1"/>
      <c r="VPL1047787" s="1"/>
      <c r="VPM1047787" s="1"/>
      <c r="VPN1047787" s="1"/>
      <c r="VPO1047787" s="1"/>
      <c r="VPP1047787" s="1"/>
      <c r="VPQ1047787" s="1"/>
      <c r="VPR1047787" s="1"/>
      <c r="VPS1047787" s="1"/>
      <c r="VPT1047787" s="1"/>
      <c r="VPU1047787" s="1"/>
      <c r="VPV1047787" s="1"/>
      <c r="VPW1047787" s="1"/>
      <c r="VPX1047787" s="1"/>
      <c r="VPY1047787" s="1"/>
      <c r="VPZ1047787" s="1"/>
      <c r="VQA1047787" s="1"/>
      <c r="VQB1047787" s="1"/>
      <c r="VQC1047787" s="1"/>
      <c r="VQD1047787" s="1"/>
      <c r="VQE1047787" s="1"/>
      <c r="VQF1047787" s="1"/>
      <c r="VQG1047787" s="1"/>
      <c r="VQH1047787" s="1"/>
      <c r="VQI1047787" s="1"/>
      <c r="VQJ1047787" s="1"/>
      <c r="VQK1047787" s="1"/>
      <c r="VQL1047787" s="1"/>
      <c r="VQM1047787" s="1"/>
      <c r="VQN1047787" s="1"/>
      <c r="VQO1047787" s="1"/>
      <c r="VQP1047787" s="1"/>
      <c r="VQQ1047787" s="1"/>
      <c r="VQR1047787" s="1"/>
      <c r="VQS1047787" s="1"/>
      <c r="VQT1047787" s="1"/>
      <c r="VQU1047787" s="1"/>
      <c r="VQV1047787" s="1"/>
      <c r="VQW1047787" s="1"/>
      <c r="VQX1047787" s="1"/>
      <c r="VQY1047787" s="1"/>
      <c r="VQZ1047787" s="1"/>
      <c r="VRA1047787" s="1"/>
      <c r="VRB1047787" s="1"/>
      <c r="VRC1047787" s="1"/>
      <c r="VRD1047787" s="1"/>
      <c r="VRE1047787" s="1"/>
      <c r="VRF1047787" s="1"/>
      <c r="VRG1047787" s="1"/>
      <c r="VRH1047787" s="1"/>
      <c r="VRI1047787" s="1"/>
      <c r="VRJ1047787" s="1"/>
      <c r="VRK1047787" s="1"/>
      <c r="VRL1047787" s="1"/>
      <c r="VRM1047787" s="1"/>
      <c r="VRN1047787" s="1"/>
      <c r="VRO1047787" s="1"/>
      <c r="VRP1047787" s="1"/>
      <c r="VRQ1047787" s="1"/>
      <c r="VRR1047787" s="1"/>
      <c r="VRS1047787" s="1"/>
      <c r="VRT1047787" s="1"/>
      <c r="VRU1047787" s="1"/>
      <c r="VRV1047787" s="1"/>
      <c r="VRW1047787" s="1"/>
      <c r="VRX1047787" s="1"/>
      <c r="VRY1047787" s="1"/>
      <c r="VRZ1047787" s="1"/>
      <c r="VSA1047787" s="1"/>
      <c r="VSB1047787" s="1"/>
      <c r="VSC1047787" s="1"/>
      <c r="VSD1047787" s="1"/>
      <c r="VSE1047787" s="1"/>
      <c r="VSF1047787" s="1"/>
      <c r="VSG1047787" s="1"/>
      <c r="VSH1047787" s="1"/>
      <c r="VSI1047787" s="1"/>
      <c r="VSJ1047787" s="1"/>
      <c r="VSK1047787" s="1"/>
      <c r="VSL1047787" s="1"/>
      <c r="VSM1047787" s="1"/>
      <c r="VSN1047787" s="1"/>
      <c r="VSO1047787" s="1"/>
      <c r="VSP1047787" s="1"/>
      <c r="VSQ1047787" s="1"/>
      <c r="VSR1047787" s="1"/>
      <c r="VSS1047787" s="1"/>
      <c r="VST1047787" s="1"/>
      <c r="VSU1047787" s="1"/>
      <c r="VSV1047787" s="1"/>
      <c r="VSW1047787" s="1"/>
      <c r="VSX1047787" s="1"/>
      <c r="VSY1047787" s="1"/>
      <c r="VSZ1047787" s="1"/>
      <c r="VTA1047787" s="1"/>
      <c r="VTB1047787" s="1"/>
      <c r="VTC1047787" s="1"/>
      <c r="VTD1047787" s="1"/>
      <c r="VTE1047787" s="1"/>
      <c r="VTF1047787" s="1"/>
      <c r="VTG1047787" s="1"/>
      <c r="VTH1047787" s="1"/>
      <c r="VTI1047787" s="1"/>
      <c r="VTJ1047787" s="1"/>
      <c r="VTK1047787" s="1"/>
      <c r="VTL1047787" s="1"/>
      <c r="VTM1047787" s="1"/>
      <c r="VTN1047787" s="1"/>
      <c r="VTO1047787" s="1"/>
      <c r="VTP1047787" s="1"/>
      <c r="VTQ1047787" s="1"/>
      <c r="VTR1047787" s="1"/>
      <c r="VTS1047787" s="1"/>
      <c r="VTT1047787" s="1"/>
      <c r="VTU1047787" s="1"/>
      <c r="VTV1047787" s="1"/>
      <c r="VTW1047787" s="1"/>
      <c r="VTX1047787" s="1"/>
      <c r="VTY1047787" s="1"/>
      <c r="VTZ1047787" s="1"/>
      <c r="VUA1047787" s="1"/>
      <c r="VUB1047787" s="1"/>
      <c r="VUC1047787" s="1"/>
      <c r="VUD1047787" s="1"/>
      <c r="VUE1047787" s="1"/>
      <c r="VUF1047787" s="1"/>
      <c r="VUG1047787" s="1"/>
      <c r="VUH1047787" s="1"/>
      <c r="VUI1047787" s="1"/>
      <c r="VUJ1047787" s="1"/>
      <c r="VUK1047787" s="1"/>
      <c r="VUL1047787" s="1"/>
      <c r="VUM1047787" s="1"/>
      <c r="VUN1047787" s="1"/>
      <c r="VUO1047787" s="1"/>
      <c r="VUP1047787" s="1"/>
      <c r="VUQ1047787" s="1"/>
      <c r="VUR1047787" s="1"/>
      <c r="VUS1047787" s="1"/>
      <c r="VUT1047787" s="1"/>
      <c r="VUU1047787" s="1"/>
      <c r="VUV1047787" s="1"/>
      <c r="VUW1047787" s="1"/>
      <c r="VUX1047787" s="1"/>
      <c r="VUY1047787" s="1"/>
      <c r="VUZ1047787" s="1"/>
      <c r="VVA1047787" s="1"/>
      <c r="VVB1047787" s="1"/>
      <c r="VVC1047787" s="1"/>
      <c r="VVD1047787" s="1"/>
      <c r="VVE1047787" s="1"/>
      <c r="VVF1047787" s="1"/>
      <c r="VVG1047787" s="1"/>
      <c r="VVH1047787" s="1"/>
      <c r="VVI1047787" s="1"/>
      <c r="VVJ1047787" s="1"/>
      <c r="VVK1047787" s="1"/>
      <c r="VVL1047787" s="1"/>
      <c r="VVM1047787" s="1"/>
      <c r="VVN1047787" s="1"/>
      <c r="VVO1047787" s="1"/>
      <c r="VVP1047787" s="1"/>
      <c r="VVQ1047787" s="1"/>
      <c r="VVR1047787" s="1"/>
      <c r="VVS1047787" s="1"/>
      <c r="VVT1047787" s="1"/>
      <c r="VVU1047787" s="1"/>
      <c r="VVV1047787" s="1"/>
      <c r="VVW1047787" s="1"/>
      <c r="VVX1047787" s="1"/>
      <c r="VVY1047787" s="1"/>
      <c r="VVZ1047787" s="1"/>
      <c r="VWA1047787" s="1"/>
      <c r="VWB1047787" s="1"/>
      <c r="VWC1047787" s="1"/>
      <c r="VWD1047787" s="1"/>
      <c r="VWE1047787" s="1"/>
      <c r="VWF1047787" s="1"/>
      <c r="VWG1047787" s="1"/>
      <c r="VWH1047787" s="1"/>
      <c r="VWI1047787" s="1"/>
      <c r="VWJ1047787" s="1"/>
      <c r="VWK1047787" s="1"/>
      <c r="VWL1047787" s="1"/>
      <c r="VWM1047787" s="1"/>
      <c r="VWN1047787" s="1"/>
      <c r="VWO1047787" s="1"/>
      <c r="VWP1047787" s="1"/>
      <c r="VWQ1047787" s="1"/>
      <c r="VWR1047787" s="1"/>
      <c r="VWS1047787" s="1"/>
      <c r="VWT1047787" s="1"/>
      <c r="VWU1047787" s="1"/>
      <c r="VWV1047787" s="1"/>
      <c r="VWW1047787" s="1"/>
      <c r="VWX1047787" s="1"/>
      <c r="VWY1047787" s="1"/>
      <c r="VWZ1047787" s="1"/>
      <c r="VXA1047787" s="1"/>
      <c r="VXB1047787" s="1"/>
      <c r="VXC1047787" s="1"/>
      <c r="VXD1047787" s="1"/>
      <c r="VXE1047787" s="1"/>
      <c r="VXF1047787" s="1"/>
      <c r="VXG1047787" s="1"/>
      <c r="VXH1047787" s="1"/>
      <c r="VXI1047787" s="1"/>
      <c r="VXJ1047787" s="1"/>
      <c r="VXK1047787" s="1"/>
      <c r="VXL1047787" s="1"/>
      <c r="VXM1047787" s="1"/>
      <c r="VXN1047787" s="1"/>
      <c r="VXO1047787" s="1"/>
      <c r="VXP1047787" s="1"/>
      <c r="VXQ1047787" s="1"/>
      <c r="VXR1047787" s="1"/>
      <c r="VXS1047787" s="1"/>
      <c r="VXT1047787" s="1"/>
      <c r="VXU1047787" s="1"/>
      <c r="VXV1047787" s="1"/>
      <c r="VXW1047787" s="1"/>
      <c r="VXX1047787" s="1"/>
      <c r="VXY1047787" s="1"/>
      <c r="VXZ1047787" s="1"/>
      <c r="VYA1047787" s="1"/>
      <c r="VYB1047787" s="1"/>
      <c r="VYC1047787" s="1"/>
      <c r="VYD1047787" s="1"/>
      <c r="VYE1047787" s="1"/>
      <c r="VYF1047787" s="1"/>
      <c r="VYG1047787" s="1"/>
      <c r="VYH1047787" s="1"/>
      <c r="VYI1047787" s="1"/>
      <c r="VYJ1047787" s="1"/>
      <c r="VYK1047787" s="1"/>
      <c r="VYL1047787" s="1"/>
      <c r="VYM1047787" s="1"/>
      <c r="VYN1047787" s="1"/>
      <c r="VYO1047787" s="1"/>
      <c r="VYP1047787" s="1"/>
      <c r="VYQ1047787" s="1"/>
      <c r="VYR1047787" s="1"/>
      <c r="VYS1047787" s="1"/>
      <c r="VYT1047787" s="1"/>
      <c r="VYU1047787" s="1"/>
      <c r="VYV1047787" s="1"/>
      <c r="VYW1047787" s="1"/>
      <c r="VYX1047787" s="1"/>
      <c r="VYY1047787" s="1"/>
      <c r="VYZ1047787" s="1"/>
      <c r="VZA1047787" s="1"/>
      <c r="VZB1047787" s="1"/>
      <c r="VZC1047787" s="1"/>
      <c r="VZD1047787" s="1"/>
      <c r="VZE1047787" s="1"/>
      <c r="VZF1047787" s="1"/>
      <c r="VZG1047787" s="1"/>
      <c r="VZH1047787" s="1"/>
      <c r="VZI1047787" s="1"/>
      <c r="VZJ1047787" s="1"/>
      <c r="VZK1047787" s="1"/>
      <c r="VZL1047787" s="1"/>
      <c r="VZM1047787" s="1"/>
      <c r="VZN1047787" s="1"/>
      <c r="VZO1047787" s="1"/>
      <c r="VZP1047787" s="1"/>
      <c r="VZQ1047787" s="1"/>
      <c r="VZR1047787" s="1"/>
      <c r="VZS1047787" s="1"/>
      <c r="VZT1047787" s="1"/>
      <c r="VZU1047787" s="1"/>
      <c r="VZV1047787" s="1"/>
      <c r="VZW1047787" s="1"/>
      <c r="VZX1047787" s="1"/>
      <c r="VZY1047787" s="1"/>
      <c r="VZZ1047787" s="1"/>
      <c r="WAA1047787" s="1"/>
      <c r="WAB1047787" s="1"/>
      <c r="WAC1047787" s="1"/>
      <c r="WAD1047787" s="1"/>
      <c r="WAE1047787" s="1"/>
      <c r="WAF1047787" s="1"/>
      <c r="WAG1047787" s="1"/>
      <c r="WAH1047787" s="1"/>
      <c r="WAI1047787" s="1"/>
      <c r="WAJ1047787" s="1"/>
      <c r="WAK1047787" s="1"/>
      <c r="WAL1047787" s="1"/>
      <c r="WAM1047787" s="1"/>
      <c r="WAN1047787" s="1"/>
      <c r="WAO1047787" s="1"/>
      <c r="WAP1047787" s="1"/>
      <c r="WAQ1047787" s="1"/>
      <c r="WAR1047787" s="1"/>
      <c r="WAS1047787" s="1"/>
      <c r="WAT1047787" s="1"/>
      <c r="WAU1047787" s="1"/>
      <c r="WAV1047787" s="1"/>
      <c r="WAW1047787" s="1"/>
      <c r="WAX1047787" s="1"/>
      <c r="WAY1047787" s="1"/>
      <c r="WAZ1047787" s="1"/>
      <c r="WBA1047787" s="1"/>
      <c r="WBB1047787" s="1"/>
      <c r="WBC1047787" s="1"/>
      <c r="WBD1047787" s="1"/>
      <c r="WBE1047787" s="1"/>
      <c r="WBF1047787" s="1"/>
      <c r="WBG1047787" s="1"/>
      <c r="WBH1047787" s="1"/>
      <c r="WBI1047787" s="1"/>
      <c r="WBJ1047787" s="1"/>
      <c r="WBK1047787" s="1"/>
      <c r="WBL1047787" s="1"/>
      <c r="WBM1047787" s="1"/>
      <c r="WBN1047787" s="1"/>
      <c r="WBO1047787" s="1"/>
      <c r="WBP1047787" s="1"/>
      <c r="WBQ1047787" s="1"/>
      <c r="WBR1047787" s="1"/>
      <c r="WBS1047787" s="1"/>
      <c r="WBT1047787" s="1"/>
      <c r="WBU1047787" s="1"/>
      <c r="WBV1047787" s="1"/>
      <c r="WBW1047787" s="1"/>
      <c r="WBX1047787" s="1"/>
      <c r="WBY1047787" s="1"/>
      <c r="WBZ1047787" s="1"/>
      <c r="WCA1047787" s="1"/>
      <c r="WCB1047787" s="1"/>
      <c r="WCC1047787" s="1"/>
      <c r="WCD1047787" s="1"/>
      <c r="WCE1047787" s="1"/>
      <c r="WCF1047787" s="1"/>
      <c r="WCG1047787" s="1"/>
      <c r="WCH1047787" s="1"/>
      <c r="WCI1047787" s="1"/>
      <c r="WCJ1047787" s="1"/>
      <c r="WCK1047787" s="1"/>
      <c r="WCL1047787" s="1"/>
      <c r="WCM1047787" s="1"/>
      <c r="WCN1047787" s="1"/>
      <c r="WCO1047787" s="1"/>
      <c r="WCP1047787" s="1"/>
      <c r="WCQ1047787" s="1"/>
      <c r="WCR1047787" s="1"/>
      <c r="WCS1047787" s="1"/>
      <c r="WCT1047787" s="1"/>
      <c r="WCU1047787" s="1"/>
      <c r="WCV1047787" s="1"/>
      <c r="WCW1047787" s="1"/>
      <c r="WCX1047787" s="1"/>
      <c r="WCY1047787" s="1"/>
      <c r="WCZ1047787" s="1"/>
      <c r="WDA1047787" s="1"/>
      <c r="WDB1047787" s="1"/>
      <c r="WDC1047787" s="1"/>
      <c r="WDD1047787" s="1"/>
      <c r="WDE1047787" s="1"/>
      <c r="WDF1047787" s="1"/>
      <c r="WDG1047787" s="1"/>
      <c r="WDH1047787" s="1"/>
      <c r="WDI1047787" s="1"/>
      <c r="WDJ1047787" s="1"/>
      <c r="WDK1047787" s="1"/>
      <c r="WDL1047787" s="1"/>
      <c r="WDM1047787" s="1"/>
      <c r="WDN1047787" s="1"/>
      <c r="WDO1047787" s="1"/>
      <c r="WDP1047787" s="1"/>
      <c r="WDQ1047787" s="1"/>
      <c r="WDR1047787" s="1"/>
      <c r="WDS1047787" s="1"/>
      <c r="WDT1047787" s="1"/>
      <c r="WDU1047787" s="1"/>
      <c r="WDV1047787" s="1"/>
      <c r="WDW1047787" s="1"/>
      <c r="WDX1047787" s="1"/>
      <c r="WDY1047787" s="1"/>
      <c r="WDZ1047787" s="1"/>
      <c r="WEA1047787" s="1"/>
      <c r="WEB1047787" s="1"/>
      <c r="WEC1047787" s="1"/>
      <c r="WED1047787" s="1"/>
      <c r="WEE1047787" s="1"/>
      <c r="WEF1047787" s="1"/>
      <c r="WEG1047787" s="1"/>
      <c r="WEH1047787" s="1"/>
      <c r="WEI1047787" s="1"/>
      <c r="WEJ1047787" s="1"/>
      <c r="WEK1047787" s="1"/>
      <c r="WEL1047787" s="1"/>
      <c r="WEM1047787" s="1"/>
      <c r="WEN1047787" s="1"/>
      <c r="WEO1047787" s="1"/>
      <c r="WEP1047787" s="1"/>
      <c r="WEQ1047787" s="1"/>
      <c r="WER1047787" s="1"/>
      <c r="WES1047787" s="1"/>
      <c r="WET1047787" s="1"/>
      <c r="WEU1047787" s="1"/>
      <c r="WEV1047787" s="1"/>
      <c r="WEW1047787" s="1"/>
      <c r="WEX1047787" s="1"/>
      <c r="WEY1047787" s="1"/>
      <c r="WEZ1047787" s="1"/>
      <c r="WFA1047787" s="1"/>
      <c r="WFB1047787" s="1"/>
      <c r="WFC1047787" s="1"/>
      <c r="WFD1047787" s="1"/>
      <c r="WFE1047787" s="1"/>
      <c r="WFF1047787" s="1"/>
      <c r="WFG1047787" s="1"/>
      <c r="WFH1047787" s="1"/>
      <c r="WFI1047787" s="1"/>
      <c r="WFJ1047787" s="1"/>
      <c r="WFK1047787" s="1"/>
      <c r="WFL1047787" s="1"/>
      <c r="WFM1047787" s="1"/>
      <c r="WFN1047787" s="1"/>
      <c r="WFO1047787" s="1"/>
      <c r="WFP1047787" s="1"/>
      <c r="WFQ1047787" s="1"/>
      <c r="WFR1047787" s="1"/>
      <c r="WFS1047787" s="1"/>
      <c r="WFT1047787" s="1"/>
      <c r="WFU1047787" s="1"/>
      <c r="WFV1047787" s="1"/>
      <c r="WFW1047787" s="1"/>
      <c r="WFX1047787" s="1"/>
      <c r="WFY1047787" s="1"/>
      <c r="WFZ1047787" s="1"/>
      <c r="WGA1047787" s="1"/>
      <c r="WGB1047787" s="1"/>
      <c r="WGC1047787" s="1"/>
      <c r="WGD1047787" s="1"/>
      <c r="WGE1047787" s="1"/>
      <c r="WGF1047787" s="1"/>
      <c r="WGG1047787" s="1"/>
      <c r="WGH1047787" s="1"/>
      <c r="WGI1047787" s="1"/>
      <c r="WGJ1047787" s="1"/>
      <c r="WGK1047787" s="1"/>
      <c r="WGL1047787" s="1"/>
      <c r="WGM1047787" s="1"/>
      <c r="WGN1047787" s="1"/>
      <c r="WGO1047787" s="1"/>
      <c r="WGP1047787" s="1"/>
      <c r="WGQ1047787" s="1"/>
      <c r="WGR1047787" s="1"/>
      <c r="WGS1047787" s="1"/>
      <c r="WGT1047787" s="1"/>
      <c r="WGU1047787" s="1"/>
      <c r="WGV1047787" s="1"/>
      <c r="WGW1047787" s="1"/>
      <c r="WGX1047787" s="1"/>
      <c r="WGY1047787" s="1"/>
      <c r="WGZ1047787" s="1"/>
      <c r="WHA1047787" s="1"/>
      <c r="WHB1047787" s="1"/>
      <c r="WHC1047787" s="1"/>
      <c r="WHD1047787" s="1"/>
      <c r="WHE1047787" s="1"/>
      <c r="WHF1047787" s="1"/>
      <c r="WHG1047787" s="1"/>
      <c r="WHH1047787" s="1"/>
      <c r="WHI1047787" s="1"/>
      <c r="WHJ1047787" s="1"/>
      <c r="WHK1047787" s="1"/>
      <c r="WHL1047787" s="1"/>
      <c r="WHM1047787" s="1"/>
      <c r="WHN1047787" s="1"/>
      <c r="WHO1047787" s="1"/>
      <c r="WHP1047787" s="1"/>
      <c r="WHQ1047787" s="1"/>
      <c r="WHR1047787" s="1"/>
      <c r="WHS1047787" s="1"/>
      <c r="WHT1047787" s="1"/>
      <c r="WHU1047787" s="1"/>
      <c r="WHV1047787" s="1"/>
      <c r="WHW1047787" s="1"/>
      <c r="WHX1047787" s="1"/>
      <c r="WHY1047787" s="1"/>
      <c r="WHZ1047787" s="1"/>
      <c r="WIA1047787" s="1"/>
      <c r="WIB1047787" s="1"/>
      <c r="WIC1047787" s="1"/>
      <c r="WID1047787" s="1"/>
      <c r="WIE1047787" s="1"/>
      <c r="WIF1047787" s="1"/>
      <c r="WIG1047787" s="1"/>
      <c r="WIH1047787" s="1"/>
      <c r="WII1047787" s="1"/>
      <c r="WIJ1047787" s="1"/>
      <c r="WIK1047787" s="1"/>
      <c r="WIL1047787" s="1"/>
      <c r="WIM1047787" s="1"/>
      <c r="WIN1047787" s="1"/>
      <c r="WIO1047787" s="1"/>
      <c r="WIP1047787" s="1"/>
      <c r="WIQ1047787" s="1"/>
      <c r="WIR1047787" s="1"/>
      <c r="WIS1047787" s="1"/>
      <c r="WIT1047787" s="1"/>
      <c r="WIU1047787" s="1"/>
      <c r="WIV1047787" s="1"/>
      <c r="WIW1047787" s="1"/>
      <c r="WIX1047787" s="1"/>
      <c r="WIY1047787" s="1"/>
      <c r="WIZ1047787" s="1"/>
      <c r="WJA1047787" s="1"/>
      <c r="WJB1047787" s="1"/>
      <c r="WJC1047787" s="1"/>
      <c r="WJD1047787" s="1"/>
      <c r="WJE1047787" s="1"/>
      <c r="WJF1047787" s="1"/>
      <c r="WJG1047787" s="1"/>
      <c r="WJH1047787" s="1"/>
      <c r="WJI1047787" s="1"/>
      <c r="WJJ1047787" s="1"/>
      <c r="WJK1047787" s="1"/>
      <c r="WJL1047787" s="1"/>
      <c r="WJM1047787" s="1"/>
      <c r="WJN1047787" s="1"/>
      <c r="WJO1047787" s="1"/>
      <c r="WJP1047787" s="1"/>
      <c r="WJQ1047787" s="1"/>
      <c r="WJR1047787" s="1"/>
      <c r="WJS1047787" s="1"/>
      <c r="WJT1047787" s="1"/>
      <c r="WJU1047787" s="1"/>
      <c r="WJV1047787" s="1"/>
      <c r="WJW1047787" s="1"/>
      <c r="WJX1047787" s="1"/>
      <c r="WJY1047787" s="1"/>
      <c r="WJZ1047787" s="1"/>
      <c r="WKA1047787" s="1"/>
      <c r="WKB1047787" s="1"/>
      <c r="WKC1047787" s="1"/>
      <c r="WKD1047787" s="1"/>
      <c r="WKE1047787" s="1"/>
      <c r="WKF1047787" s="1"/>
      <c r="WKG1047787" s="1"/>
      <c r="WKH1047787" s="1"/>
      <c r="WKI1047787" s="1"/>
      <c r="WKJ1047787" s="1"/>
      <c r="WKK1047787" s="1"/>
      <c r="WKL1047787" s="1"/>
      <c r="WKM1047787" s="1"/>
      <c r="WKN1047787" s="1"/>
      <c r="WKO1047787" s="1"/>
      <c r="WKP1047787" s="1"/>
      <c r="WKQ1047787" s="1"/>
      <c r="WKR1047787" s="1"/>
      <c r="WKS1047787" s="1"/>
      <c r="WKT1047787" s="1"/>
      <c r="WKU1047787" s="1"/>
      <c r="WKV1047787" s="1"/>
      <c r="WKW1047787" s="1"/>
      <c r="WKX1047787" s="1"/>
      <c r="WKY1047787" s="1"/>
      <c r="WKZ1047787" s="1"/>
      <c r="WLA1047787" s="1"/>
      <c r="WLB1047787" s="1"/>
      <c r="WLC1047787" s="1"/>
      <c r="WLD1047787" s="1"/>
      <c r="WLE1047787" s="1"/>
      <c r="WLF1047787" s="1"/>
      <c r="WLG1047787" s="1"/>
      <c r="WLH1047787" s="1"/>
      <c r="WLI1047787" s="1"/>
      <c r="WLJ1047787" s="1"/>
      <c r="WLK1047787" s="1"/>
      <c r="WLL1047787" s="1"/>
      <c r="WLM1047787" s="1"/>
      <c r="WLN1047787" s="1"/>
      <c r="WLO1047787" s="1"/>
      <c r="WLP1047787" s="1"/>
      <c r="WLQ1047787" s="1"/>
      <c r="WLR1047787" s="1"/>
      <c r="WLS1047787" s="1"/>
      <c r="WLT1047787" s="1"/>
      <c r="WLU1047787" s="1"/>
      <c r="WLV1047787" s="1"/>
      <c r="WLW1047787" s="1"/>
      <c r="WLX1047787" s="1"/>
      <c r="WLY1047787" s="1"/>
      <c r="WLZ1047787" s="1"/>
      <c r="WMA1047787" s="1"/>
      <c r="WMB1047787" s="1"/>
      <c r="WMC1047787" s="1"/>
      <c r="WMD1047787" s="1"/>
      <c r="WME1047787" s="1"/>
      <c r="WMF1047787" s="1"/>
      <c r="WMG1047787" s="1"/>
      <c r="WMH1047787" s="1"/>
      <c r="WMI1047787" s="1"/>
      <c r="WMJ1047787" s="1"/>
      <c r="WMK1047787" s="1"/>
      <c r="WML1047787" s="1"/>
      <c r="WMM1047787" s="1"/>
      <c r="WMN1047787" s="1"/>
      <c r="WMO1047787" s="1"/>
      <c r="WMP1047787" s="1"/>
      <c r="WMQ1047787" s="1"/>
      <c r="WMR1047787" s="1"/>
      <c r="WMS1047787" s="1"/>
      <c r="WMT1047787" s="1"/>
      <c r="WMU1047787" s="1"/>
      <c r="WMV1047787" s="1"/>
      <c r="WMW1047787" s="1"/>
      <c r="WMX1047787" s="1"/>
      <c r="WMY1047787" s="1"/>
      <c r="WMZ1047787" s="1"/>
      <c r="WNA1047787" s="1"/>
      <c r="WNB1047787" s="1"/>
      <c r="WNC1047787" s="1"/>
      <c r="WND1047787" s="1"/>
      <c r="WNE1047787" s="1"/>
      <c r="WNF1047787" s="1"/>
      <c r="WNG1047787" s="1"/>
      <c r="WNH1047787" s="1"/>
      <c r="WNI1047787" s="1"/>
      <c r="WNJ1047787" s="1"/>
      <c r="WNK1047787" s="1"/>
      <c r="WNL1047787" s="1"/>
      <c r="WNM1047787" s="1"/>
      <c r="WNN1047787" s="1"/>
      <c r="WNO1047787" s="1"/>
      <c r="WNP1047787" s="1"/>
      <c r="WNQ1047787" s="1"/>
      <c r="WNR1047787" s="1"/>
      <c r="WNS1047787" s="1"/>
      <c r="WNT1047787" s="1"/>
      <c r="WNU1047787" s="1"/>
      <c r="WNV1047787" s="1"/>
      <c r="WNW1047787" s="1"/>
      <c r="WNX1047787" s="1"/>
      <c r="WNY1047787" s="1"/>
      <c r="WNZ1047787" s="1"/>
      <c r="WOA1047787" s="1"/>
      <c r="WOB1047787" s="1"/>
      <c r="WOC1047787" s="1"/>
      <c r="WOD1047787" s="1"/>
      <c r="WOE1047787" s="1"/>
      <c r="WOF1047787" s="1"/>
      <c r="WOG1047787" s="1"/>
      <c r="WOH1047787" s="1"/>
      <c r="WOI1047787" s="1"/>
      <c r="WOJ1047787" s="1"/>
      <c r="WOK1047787" s="1"/>
      <c r="WOL1047787" s="1"/>
      <c r="WOM1047787" s="1"/>
      <c r="WON1047787" s="1"/>
      <c r="WOO1047787" s="1"/>
      <c r="WOP1047787" s="1"/>
      <c r="WOQ1047787" s="1"/>
      <c r="WOR1047787" s="1"/>
      <c r="WOS1047787" s="1"/>
      <c r="WOT1047787" s="1"/>
      <c r="WOU1047787" s="1"/>
      <c r="WOV1047787" s="1"/>
      <c r="WOW1047787" s="1"/>
      <c r="WOX1047787" s="1"/>
      <c r="WOY1047787" s="1"/>
      <c r="WOZ1047787" s="1"/>
      <c r="WPA1047787" s="1"/>
      <c r="WPB1047787" s="1"/>
      <c r="WPC1047787" s="1"/>
      <c r="WPD1047787" s="1"/>
      <c r="WPE1047787" s="1"/>
      <c r="WPF1047787" s="1"/>
      <c r="WPG1047787" s="1"/>
      <c r="WPH1047787" s="1"/>
      <c r="WPI1047787" s="1"/>
      <c r="WPJ1047787" s="1"/>
      <c r="WPK1047787" s="1"/>
      <c r="WPL1047787" s="1"/>
      <c r="WPM1047787" s="1"/>
      <c r="WPN1047787" s="1"/>
      <c r="WPO1047787" s="1"/>
      <c r="WPP1047787" s="1"/>
      <c r="WPQ1047787" s="1"/>
      <c r="WPR1047787" s="1"/>
      <c r="WPS1047787" s="1"/>
      <c r="WPT1047787" s="1"/>
      <c r="WPU1047787" s="1"/>
      <c r="WPV1047787" s="1"/>
      <c r="WPW1047787" s="1"/>
      <c r="WPX1047787" s="1"/>
      <c r="WPY1047787" s="1"/>
      <c r="WPZ1047787" s="1"/>
      <c r="WQA1047787" s="1"/>
      <c r="WQB1047787" s="1"/>
      <c r="WQC1047787" s="1"/>
      <c r="WQD1047787" s="1"/>
      <c r="WQE1047787" s="1"/>
      <c r="WQF1047787" s="1"/>
      <c r="WQG1047787" s="1"/>
      <c r="WQH1047787" s="1"/>
      <c r="WQI1047787" s="1"/>
      <c r="WQJ1047787" s="1"/>
      <c r="WQK1047787" s="1"/>
      <c r="WQL1047787" s="1"/>
      <c r="WQM1047787" s="1"/>
      <c r="WQN1047787" s="1"/>
      <c r="WQO1047787" s="1"/>
      <c r="WQP1047787" s="1"/>
      <c r="WQQ1047787" s="1"/>
      <c r="WQR1047787" s="1"/>
      <c r="WQS1047787" s="1"/>
      <c r="WQT1047787" s="1"/>
      <c r="WQU1047787" s="1"/>
      <c r="WQV1047787" s="1"/>
      <c r="WQW1047787" s="1"/>
      <c r="WQX1047787" s="1"/>
      <c r="WQY1047787" s="1"/>
      <c r="WQZ1047787" s="1"/>
      <c r="WRA1047787" s="1"/>
      <c r="WRB1047787" s="1"/>
      <c r="WRC1047787" s="1"/>
      <c r="WRD1047787" s="1"/>
      <c r="WRE1047787" s="1"/>
      <c r="WRF1047787" s="1"/>
      <c r="WRG1047787" s="1"/>
      <c r="WRH1047787" s="1"/>
      <c r="WRI1047787" s="1"/>
      <c r="WRJ1047787" s="1"/>
      <c r="WRK1047787" s="1"/>
      <c r="WRL1047787" s="1"/>
      <c r="WRM1047787" s="1"/>
      <c r="WRN1047787" s="1"/>
      <c r="WRO1047787" s="1"/>
      <c r="WRP1047787" s="1"/>
      <c r="WRQ1047787" s="1"/>
      <c r="WRR1047787" s="1"/>
      <c r="WRS1047787" s="1"/>
      <c r="WRT1047787" s="1"/>
      <c r="WRU1047787" s="1"/>
      <c r="WRV1047787" s="1"/>
      <c r="WRW1047787" s="1"/>
      <c r="WRX1047787" s="1"/>
      <c r="WRY1047787" s="1"/>
      <c r="WRZ1047787" s="1"/>
      <c r="WSA1047787" s="1"/>
      <c r="WSB1047787" s="1"/>
      <c r="WSC1047787" s="1"/>
      <c r="WSD1047787" s="1"/>
      <c r="WSE1047787" s="1"/>
      <c r="WSF1047787" s="1"/>
      <c r="WSG1047787" s="1"/>
      <c r="WSH1047787" s="1"/>
      <c r="WSI1047787" s="1"/>
      <c r="WSJ1047787" s="1"/>
      <c r="WSK1047787" s="1"/>
      <c r="WSL1047787" s="1"/>
      <c r="WSM1047787" s="1"/>
      <c r="WSN1047787" s="1"/>
      <c r="WSO1047787" s="1"/>
      <c r="WSP1047787" s="1"/>
      <c r="WSQ1047787" s="1"/>
      <c r="WSR1047787" s="1"/>
      <c r="WSS1047787" s="1"/>
      <c r="WST1047787" s="1"/>
      <c r="WSU1047787" s="1"/>
      <c r="WSV1047787" s="1"/>
      <c r="WSW1047787" s="1"/>
      <c r="WSX1047787" s="1"/>
      <c r="WSY1047787" s="1"/>
      <c r="WSZ1047787" s="1"/>
      <c r="WTA1047787" s="1"/>
      <c r="WTB1047787" s="1"/>
      <c r="WTC1047787" s="1"/>
      <c r="WTD1047787" s="1"/>
      <c r="WTE1047787" s="1"/>
      <c r="WTF1047787" s="1"/>
      <c r="WTG1047787" s="1"/>
      <c r="WTH1047787" s="1"/>
    </row>
  </sheetData>
  <autoFilter ref="A8:AC8"/>
  <mergeCells count="16">
    <mergeCell ref="X7:X8"/>
    <mergeCell ref="Y7:AA7"/>
    <mergeCell ref="AB7:AB8"/>
    <mergeCell ref="AC7:AC8"/>
    <mergeCell ref="L7:R7"/>
    <mergeCell ref="S7:S8"/>
    <mergeCell ref="T7:T8"/>
    <mergeCell ref="U7:U8"/>
    <mergeCell ref="V7:V8"/>
    <mergeCell ref="W7:W8"/>
    <mergeCell ref="E7:K7"/>
    <mergeCell ref="A3:C3"/>
    <mergeCell ref="A7:A8"/>
    <mergeCell ref="B7:B8"/>
    <mergeCell ref="C7:C8"/>
    <mergeCell ref="D7:D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C1" sqref="C1:G1"/>
    </sheetView>
  </sheetViews>
  <sheetFormatPr baseColWidth="10" defaultRowHeight="15" x14ac:dyDescent="0.25"/>
  <sheetData>
    <row r="1" spans="1:7" ht="30" customHeight="1" x14ac:dyDescent="0.25">
      <c r="A1" s="284"/>
      <c r="B1" s="284"/>
      <c r="C1" s="285"/>
      <c r="D1" s="285"/>
      <c r="E1" s="285"/>
      <c r="F1" s="285"/>
      <c r="G1" s="285"/>
    </row>
  </sheetData>
  <mergeCells count="2">
    <mergeCell ref="A1:B1"/>
    <mergeCell ref="C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BPID 2012-2015</vt:lpstr>
      <vt:lpstr>BPID Asignaciones Directas</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Usuario</cp:lastModifiedBy>
  <dcterms:created xsi:type="dcterms:W3CDTF">2015-07-31T14:41:03Z</dcterms:created>
  <dcterms:modified xsi:type="dcterms:W3CDTF">2016-07-18T22:31:28Z</dcterms:modified>
</cp:coreProperties>
</file>